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ebabonline-my.sharepoint.com/personal/darshan_shanghavi_adports_ae/Documents/Desktop/Q42023 Final Docs/"/>
    </mc:Choice>
  </mc:AlternateContent>
  <xr:revisionPtr revIDLastSave="61" documentId="13_ncr:1_{7F61E991-B081-49C5-9ED8-1AA89EB103A0}" xr6:coauthVersionLast="47" xr6:coauthVersionMax="47" xr10:uidLastSave="{9A6DD45B-A3CC-41E2-9F61-9BA6F35D0EE3}"/>
  <bookViews>
    <workbookView xWindow="-120" yWindow="-120" windowWidth="29040" windowHeight="15720" xr2:uid="{654E337E-C4BB-4ABF-9E3F-F107A4C9BF1A}"/>
  </bookViews>
  <sheets>
    <sheet name="Q4-2023 Data Supplement" sheetId="1" r:id="rId1"/>
  </sheets>
  <definedNames>
    <definedName name="_xlnm.Print_Area" localSheetId="0">'Q4-2023 Data Supplement'!$B$9:$U$267</definedName>
    <definedName name="_xlnm.Print_Titles" localSheetId="0">'Q4-2023 Data Supplement'!$7:$8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5" i="1" l="1"/>
  <c r="U258" i="1"/>
  <c r="U257" i="1"/>
  <c r="U256" i="1"/>
  <c r="U255" i="1"/>
  <c r="U254" i="1"/>
  <c r="U253" i="1"/>
  <c r="U252" i="1"/>
  <c r="I234" i="1"/>
  <c r="I235" i="1"/>
  <c r="I236" i="1"/>
  <c r="I237" i="1"/>
  <c r="I238" i="1"/>
  <c r="I239" i="1"/>
  <c r="I240" i="1"/>
  <c r="I233" i="1"/>
  <c r="I244" i="1"/>
  <c r="I245" i="1"/>
  <c r="I246" i="1"/>
  <c r="I247" i="1"/>
  <c r="I248" i="1"/>
  <c r="I249" i="1"/>
  <c r="I243" i="1"/>
  <c r="I225" i="1"/>
  <c r="I226" i="1"/>
  <c r="I227" i="1"/>
  <c r="I228" i="1"/>
  <c r="I229" i="1"/>
  <c r="I230" i="1"/>
  <c r="I224" i="1"/>
  <c r="I32" i="1"/>
  <c r="U30" i="1"/>
  <c r="U29" i="1"/>
  <c r="U28" i="1"/>
  <c r="I15" i="1" l="1"/>
  <c r="I14" i="1"/>
  <c r="I13" i="1"/>
  <c r="K82" i="1"/>
  <c r="L82" i="1"/>
  <c r="M82" i="1"/>
  <c r="N82" i="1"/>
  <c r="O82" i="1"/>
  <c r="P82" i="1"/>
  <c r="Q82" i="1"/>
  <c r="R82" i="1"/>
  <c r="S82" i="1"/>
  <c r="T82" i="1"/>
  <c r="U82" i="1"/>
  <c r="I82" i="1"/>
  <c r="H82" i="1"/>
  <c r="G82" i="1"/>
  <c r="G80" i="1"/>
  <c r="I80" i="1"/>
  <c r="H80" i="1"/>
  <c r="D82" i="1"/>
  <c r="E82" i="1"/>
  <c r="F82" i="1"/>
  <c r="J82" i="1"/>
  <c r="G86" i="1"/>
  <c r="H86" i="1"/>
  <c r="I86" i="1"/>
  <c r="F86" i="1"/>
  <c r="J86" i="1"/>
  <c r="K86" i="1"/>
  <c r="L86" i="1"/>
  <c r="M86" i="1"/>
  <c r="N86" i="1"/>
  <c r="O86" i="1"/>
  <c r="P86" i="1"/>
  <c r="Q86" i="1"/>
  <c r="R86" i="1"/>
  <c r="S86" i="1"/>
  <c r="T86" i="1"/>
  <c r="U86" i="1"/>
  <c r="J83" i="1"/>
  <c r="M83" i="1" l="1"/>
  <c r="L83" i="1"/>
  <c r="K83" i="1"/>
  <c r="N83" i="1"/>
  <c r="O83" i="1"/>
  <c r="P83" i="1"/>
  <c r="Q83" i="1"/>
  <c r="R83" i="1"/>
  <c r="S83" i="1"/>
  <c r="T83" i="1"/>
  <c r="U83" i="1"/>
  <c r="U79" i="1"/>
  <c r="I60" i="1"/>
  <c r="I59" i="1"/>
  <c r="I56" i="1"/>
  <c r="I130" i="1" l="1"/>
  <c r="U130" i="1"/>
  <c r="U136" i="1" s="1"/>
  <c r="U31" i="1"/>
  <c r="Q31" i="1"/>
  <c r="R31" i="1"/>
  <c r="S31" i="1"/>
  <c r="T31" i="1"/>
  <c r="T241" i="1"/>
  <c r="Q241" i="1"/>
  <c r="N241" i="1"/>
  <c r="J241" i="1"/>
  <c r="O241" i="1"/>
  <c r="M241" i="1"/>
  <c r="R241" i="1"/>
  <c r="P241" i="1"/>
  <c r="K241" i="1"/>
  <c r="F241" i="1"/>
  <c r="M259" i="1"/>
  <c r="N259" i="1"/>
  <c r="J259" i="1"/>
  <c r="Q259" i="1"/>
  <c r="P259" i="1"/>
  <c r="O259" i="1"/>
  <c r="H259" i="1"/>
  <c r="E259" i="1"/>
  <c r="U250" i="1"/>
  <c r="T250" i="1"/>
  <c r="S250" i="1"/>
  <c r="R250" i="1"/>
  <c r="P250" i="1"/>
  <c r="O250" i="1"/>
  <c r="N250" i="1"/>
  <c r="M250" i="1"/>
  <c r="H250" i="1"/>
  <c r="G250" i="1"/>
  <c r="F250" i="1"/>
  <c r="Q250" i="1"/>
  <c r="T231" i="1"/>
  <c r="S231" i="1"/>
  <c r="R231" i="1"/>
  <c r="P231" i="1"/>
  <c r="O231" i="1"/>
  <c r="N231" i="1"/>
  <c r="M231" i="1"/>
  <c r="H231" i="1"/>
  <c r="G231" i="1"/>
  <c r="F231" i="1"/>
  <c r="U231" i="1"/>
  <c r="U222" i="1"/>
  <c r="T222" i="1"/>
  <c r="S222" i="1"/>
  <c r="R222" i="1"/>
  <c r="P222" i="1"/>
  <c r="O222" i="1"/>
  <c r="N222" i="1"/>
  <c r="M222" i="1"/>
  <c r="L222" i="1"/>
  <c r="K222" i="1"/>
  <c r="J222" i="1"/>
  <c r="H222" i="1"/>
  <c r="G222" i="1"/>
  <c r="F222" i="1"/>
  <c r="Q222" i="1"/>
  <c r="U196" i="1"/>
  <c r="T196" i="1"/>
  <c r="S196" i="1"/>
  <c r="R196" i="1"/>
  <c r="Q196" i="1"/>
  <c r="P196" i="1"/>
  <c r="O196" i="1"/>
  <c r="N196" i="1"/>
  <c r="M196" i="1"/>
  <c r="L196" i="1"/>
  <c r="K196" i="1"/>
  <c r="J196" i="1"/>
  <c r="H196" i="1"/>
  <c r="G196" i="1"/>
  <c r="F196" i="1"/>
  <c r="T187" i="1"/>
  <c r="S187" i="1"/>
  <c r="R187" i="1"/>
  <c r="P187" i="1"/>
  <c r="O187" i="1"/>
  <c r="N187" i="1"/>
  <c r="M187" i="1"/>
  <c r="L187" i="1"/>
  <c r="K187" i="1"/>
  <c r="J187" i="1"/>
  <c r="H187" i="1"/>
  <c r="G187" i="1"/>
  <c r="F187" i="1"/>
  <c r="Q187" i="1"/>
  <c r="T178" i="1"/>
  <c r="K178" i="1"/>
  <c r="J178" i="1"/>
  <c r="Q178" i="1"/>
  <c r="L178" i="1"/>
  <c r="F178" i="1"/>
  <c r="M178" i="1"/>
  <c r="T160" i="1"/>
  <c r="S160" i="1"/>
  <c r="Q160" i="1"/>
  <c r="P160" i="1"/>
  <c r="O160" i="1"/>
  <c r="N160" i="1"/>
  <c r="M160" i="1"/>
  <c r="L160" i="1"/>
  <c r="K160" i="1"/>
  <c r="J160" i="1"/>
  <c r="H160" i="1"/>
  <c r="G160" i="1"/>
  <c r="F160" i="1"/>
  <c r="R160" i="1"/>
  <c r="T144" i="1"/>
  <c r="S144" i="1"/>
  <c r="P144" i="1"/>
  <c r="O144" i="1"/>
  <c r="G144" i="1"/>
  <c r="E144" i="1"/>
  <c r="D144" i="1"/>
  <c r="Q144" i="1"/>
  <c r="T136" i="1"/>
  <c r="S136" i="1"/>
  <c r="F136" i="1"/>
  <c r="E136" i="1"/>
  <c r="D136" i="1"/>
  <c r="P136" i="1"/>
  <c r="L136" i="1"/>
  <c r="Q136" i="1"/>
  <c r="T128" i="1"/>
  <c r="S128" i="1"/>
  <c r="R128" i="1"/>
  <c r="Q128" i="1"/>
  <c r="P128" i="1"/>
  <c r="O128" i="1"/>
  <c r="N128" i="1"/>
  <c r="M128" i="1"/>
  <c r="L128" i="1"/>
  <c r="K128" i="1"/>
  <c r="J128" i="1"/>
  <c r="G128" i="1"/>
  <c r="F128" i="1"/>
  <c r="T121" i="1"/>
  <c r="S121" i="1"/>
  <c r="R121" i="1"/>
  <c r="Q121" i="1"/>
  <c r="P121" i="1"/>
  <c r="O121" i="1"/>
  <c r="N121" i="1"/>
  <c r="M121" i="1"/>
  <c r="L121" i="1"/>
  <c r="K121" i="1"/>
  <c r="J121" i="1"/>
  <c r="G121" i="1"/>
  <c r="F121" i="1"/>
  <c r="U50" i="1"/>
  <c r="T50" i="1"/>
  <c r="S50" i="1"/>
  <c r="N48" i="1"/>
  <c r="N46" i="1" s="1"/>
  <c r="J48" i="1"/>
  <c r="K48" i="1" s="1"/>
  <c r="H48" i="1"/>
  <c r="H46" i="1" s="1"/>
  <c r="U46" i="1"/>
  <c r="T46" i="1"/>
  <c r="S46" i="1"/>
  <c r="R46" i="1"/>
  <c r="P46" i="1"/>
  <c r="O46" i="1"/>
  <c r="G46" i="1"/>
  <c r="F46" i="1"/>
  <c r="E46" i="1"/>
  <c r="D46" i="1"/>
  <c r="T45" i="1"/>
  <c r="S45" i="1"/>
  <c r="R45" i="1"/>
  <c r="P45" i="1"/>
  <c r="O45" i="1"/>
  <c r="N45" i="1"/>
  <c r="M45" i="1"/>
  <c r="L45" i="1"/>
  <c r="K45" i="1"/>
  <c r="J45" i="1"/>
  <c r="H45" i="1"/>
  <c r="G45" i="1"/>
  <c r="F45" i="1"/>
  <c r="E45" i="1"/>
  <c r="D45" i="1"/>
  <c r="T40" i="1"/>
  <c r="S40" i="1"/>
  <c r="R40" i="1"/>
  <c r="P40" i="1"/>
  <c r="O40" i="1"/>
  <c r="N40" i="1"/>
  <c r="M40" i="1"/>
  <c r="L40" i="1"/>
  <c r="K40" i="1"/>
  <c r="J40" i="1"/>
  <c r="H40" i="1"/>
  <c r="G40" i="1"/>
  <c r="F40" i="1"/>
  <c r="E40" i="1"/>
  <c r="D40" i="1"/>
  <c r="U38" i="1"/>
  <c r="T38" i="1"/>
  <c r="S38" i="1"/>
  <c r="R38" i="1"/>
  <c r="P38" i="1"/>
  <c r="O38" i="1"/>
  <c r="N38" i="1"/>
  <c r="M38" i="1"/>
  <c r="L38" i="1"/>
  <c r="K38" i="1"/>
  <c r="J38" i="1"/>
  <c r="H38" i="1"/>
  <c r="G38" i="1"/>
  <c r="F38" i="1"/>
  <c r="E38" i="1"/>
  <c r="D38" i="1"/>
  <c r="T37" i="1"/>
  <c r="S37" i="1"/>
  <c r="R37" i="1"/>
  <c r="P37" i="1"/>
  <c r="O37" i="1"/>
  <c r="N37" i="1"/>
  <c r="M37" i="1"/>
  <c r="L37" i="1"/>
  <c r="K37" i="1"/>
  <c r="J37" i="1"/>
  <c r="H37" i="1"/>
  <c r="G37" i="1"/>
  <c r="F37" i="1"/>
  <c r="E37" i="1"/>
  <c r="D37" i="1"/>
  <c r="T36" i="1"/>
  <c r="S36" i="1"/>
  <c r="R36" i="1"/>
  <c r="P36" i="1"/>
  <c r="O36" i="1"/>
  <c r="N36" i="1"/>
  <c r="M36" i="1"/>
  <c r="L36" i="1"/>
  <c r="K36" i="1"/>
  <c r="J36" i="1"/>
  <c r="H36" i="1"/>
  <c r="G36" i="1"/>
  <c r="F36" i="1"/>
  <c r="E36" i="1"/>
  <c r="D36" i="1"/>
  <c r="T35" i="1"/>
  <c r="S35" i="1"/>
  <c r="R35" i="1"/>
  <c r="P35" i="1"/>
  <c r="O35" i="1"/>
  <c r="N35" i="1"/>
  <c r="M35" i="1"/>
  <c r="L35" i="1"/>
  <c r="K35" i="1"/>
  <c r="J35" i="1"/>
  <c r="H35" i="1"/>
  <c r="G35" i="1"/>
  <c r="F35" i="1"/>
  <c r="E35" i="1"/>
  <c r="D35" i="1"/>
  <c r="U34" i="1"/>
  <c r="T34" i="1"/>
  <c r="S34" i="1"/>
  <c r="U27" i="1"/>
  <c r="T27" i="1"/>
  <c r="S27" i="1"/>
  <c r="U45" i="1"/>
  <c r="Q45" i="1"/>
  <c r="Q37" i="1"/>
  <c r="U19" i="1"/>
  <c r="T19" i="1"/>
  <c r="S19" i="1"/>
  <c r="P17" i="1"/>
  <c r="O17" i="1"/>
  <c r="N17" i="1"/>
  <c r="M17" i="1"/>
  <c r="L17" i="1"/>
  <c r="K17" i="1"/>
  <c r="J17" i="1"/>
  <c r="G17" i="1"/>
  <c r="F17" i="1"/>
  <c r="E17" i="1"/>
  <c r="D17" i="1"/>
  <c r="S16" i="1"/>
  <c r="S17" i="1" s="1"/>
  <c r="R16" i="1"/>
  <c r="H16" i="1"/>
  <c r="H17" i="1" s="1"/>
  <c r="S12" i="1"/>
  <c r="R12" i="1"/>
  <c r="H12" i="1"/>
  <c r="I11" i="1"/>
  <c r="Q11" i="1"/>
  <c r="U12" i="1"/>
  <c r="I12" i="1" s="1"/>
  <c r="Q10" i="1"/>
  <c r="Q12" i="1" l="1"/>
  <c r="I10" i="1"/>
  <c r="P149" i="1"/>
  <c r="P261" i="1" s="1"/>
  <c r="S149" i="1"/>
  <c r="T149" i="1"/>
  <c r="J46" i="1"/>
  <c r="Q149" i="1"/>
  <c r="Q261" i="1" s="1"/>
  <c r="I31" i="1"/>
  <c r="I38" i="1"/>
  <c r="L48" i="1"/>
  <c r="K46" i="1"/>
  <c r="Q40" i="1"/>
  <c r="F144" i="1"/>
  <c r="F149" i="1" s="1"/>
  <c r="F261" i="1" s="1"/>
  <c r="Q35" i="1"/>
  <c r="M136" i="1"/>
  <c r="N178" i="1"/>
  <c r="Q38" i="1"/>
  <c r="N136" i="1"/>
  <c r="U35" i="1"/>
  <c r="H128" i="1"/>
  <c r="K136" i="1"/>
  <c r="Q16" i="1"/>
  <c r="Q17" i="1" s="1"/>
  <c r="U37" i="1"/>
  <c r="U144" i="1"/>
  <c r="I35" i="1"/>
  <c r="U40" i="1"/>
  <c r="U16" i="1"/>
  <c r="U17" i="1" s="1"/>
  <c r="U128" i="1"/>
  <c r="I250" i="1"/>
  <c r="R178" i="1"/>
  <c r="I37" i="1"/>
  <c r="I46" i="1"/>
  <c r="R17" i="1"/>
  <c r="I187" i="1"/>
  <c r="Q36" i="1"/>
  <c r="H121" i="1"/>
  <c r="I121" i="1"/>
  <c r="I222" i="1"/>
  <c r="U121" i="1"/>
  <c r="I231" i="1"/>
  <c r="U36" i="1"/>
  <c r="Q46" i="1"/>
  <c r="O136" i="1"/>
  <c r="O149" i="1" s="1"/>
  <c r="O261" i="1" s="1"/>
  <c r="O178" i="1"/>
  <c r="U187" i="1"/>
  <c r="S259" i="1"/>
  <c r="J144" i="1"/>
  <c r="L144" i="1"/>
  <c r="L149" i="1" s="1"/>
  <c r="L261" i="1" s="1"/>
  <c r="P178" i="1"/>
  <c r="Q231" i="1"/>
  <c r="R259" i="1"/>
  <c r="G259" i="1"/>
  <c r="U259" i="1"/>
  <c r="G241" i="1"/>
  <c r="S241" i="1"/>
  <c r="L241" i="1"/>
  <c r="K144" i="1"/>
  <c r="F259" i="1"/>
  <c r="H241" i="1"/>
  <c r="U241" i="1"/>
  <c r="U160" i="1"/>
  <c r="R136" i="1"/>
  <c r="M144" i="1"/>
  <c r="G178" i="1"/>
  <c r="L259" i="1"/>
  <c r="H178" i="1"/>
  <c r="K259" i="1"/>
  <c r="J136" i="1"/>
  <c r="N144" i="1"/>
  <c r="T259" i="1"/>
  <c r="S178" i="1"/>
  <c r="K149" i="1" l="1"/>
  <c r="K261" i="1" s="1"/>
  <c r="J149" i="1"/>
  <c r="J261" i="1" s="1"/>
  <c r="M149" i="1"/>
  <c r="M261" i="1" s="1"/>
  <c r="I178" i="1"/>
  <c r="I241" i="1"/>
  <c r="I128" i="1"/>
  <c r="I40" i="1"/>
  <c r="I45" i="1"/>
  <c r="I36" i="1"/>
  <c r="H136" i="1"/>
  <c r="H144" i="1"/>
  <c r="N149" i="1"/>
  <c r="N261" i="1" s="1"/>
  <c r="G136" i="1"/>
  <c r="G149" i="1" s="1"/>
  <c r="G261" i="1" s="1"/>
  <c r="I196" i="1"/>
  <c r="I16" i="1"/>
  <c r="M48" i="1"/>
  <c r="M46" i="1" s="1"/>
  <c r="L46" i="1"/>
  <c r="R144" i="1"/>
  <c r="I160" i="1"/>
  <c r="I136" i="1"/>
  <c r="U178" i="1"/>
  <c r="I259" i="1"/>
  <c r="H149" i="1" l="1"/>
  <c r="H261" i="1" s="1"/>
  <c r="I17" i="1"/>
  <c r="I144" i="1"/>
  <c r="I149" i="1" s="1"/>
  <c r="R149" i="1"/>
  <c r="U149" i="1"/>
</calcChain>
</file>

<file path=xl/sharedStrings.xml><?xml version="1.0" encoding="utf-8"?>
<sst xmlns="http://schemas.openxmlformats.org/spreadsheetml/2006/main" count="615" uniqueCount="192">
  <si>
    <t>Consolidated Balance Sheet</t>
  </si>
  <si>
    <t>Unit</t>
  </si>
  <si>
    <t>2018</t>
  </si>
  <si>
    <t>2019</t>
  </si>
  <si>
    <t>2020</t>
  </si>
  <si>
    <t>2021</t>
  </si>
  <si>
    <t>2022</t>
  </si>
  <si>
    <t>2023</t>
  </si>
  <si>
    <t>Q1 2021</t>
  </si>
  <si>
    <t>Q2 2021</t>
  </si>
  <si>
    <t>Q3 2021</t>
  </si>
  <si>
    <t>Q4 2021</t>
  </si>
  <si>
    <t>Q1 2022</t>
  </si>
  <si>
    <t>Q2 2022</t>
  </si>
  <si>
    <t>Q3 2022</t>
  </si>
  <si>
    <t>Q4 2022</t>
  </si>
  <si>
    <t>Q1 2023</t>
  </si>
  <si>
    <t>Q2 2023</t>
  </si>
  <si>
    <t>Q3 2023</t>
  </si>
  <si>
    <t>Q4 2023</t>
  </si>
  <si>
    <t>Non-Current Assets</t>
  </si>
  <si>
    <t>AED m</t>
  </si>
  <si>
    <t>Current Assets</t>
  </si>
  <si>
    <t>Total Assets</t>
  </si>
  <si>
    <t>Total Equity</t>
  </si>
  <si>
    <t>Non-Current Liabilities</t>
  </si>
  <si>
    <t>Current Liabilities</t>
  </si>
  <si>
    <t>Total Liabilities</t>
  </si>
  <si>
    <t>Total Equity and Liabilities</t>
  </si>
  <si>
    <t>Consolidated P&amp;L</t>
  </si>
  <si>
    <t>Revenue</t>
  </si>
  <si>
    <t>Gross Profit</t>
  </si>
  <si>
    <t>EBITDA</t>
  </si>
  <si>
    <t>Net Profit Before Tax and Minorities</t>
  </si>
  <si>
    <t>Net Profit Before Minorities</t>
  </si>
  <si>
    <t>Net Profit After Minorities</t>
  </si>
  <si>
    <t>Consolidated Cash Flow Statement</t>
  </si>
  <si>
    <t>Net cash generated from operating activities</t>
  </si>
  <si>
    <t>Net cash used in investing activities</t>
  </si>
  <si>
    <t>Net cash generated from financing activities</t>
  </si>
  <si>
    <t>Net (decrease)/increase in cash and cash equivalents</t>
  </si>
  <si>
    <t>Cash and cash equivalents at the end of the year / Period</t>
  </si>
  <si>
    <t>Financial KPIs</t>
  </si>
  <si>
    <t>Gross Profit Margin</t>
  </si>
  <si>
    <t>%</t>
  </si>
  <si>
    <t>EBITDA Margin</t>
  </si>
  <si>
    <t>Net Profit Margin - Before Minorities</t>
  </si>
  <si>
    <t>Net Profit Margin - After Minorities</t>
  </si>
  <si>
    <t>x</t>
  </si>
  <si>
    <t>Cash Conversion</t>
  </si>
  <si>
    <t>Debt / Equity</t>
  </si>
  <si>
    <t>Finance Costs</t>
  </si>
  <si>
    <t>EPS</t>
  </si>
  <si>
    <t>AED</t>
  </si>
  <si>
    <t>DPS</t>
  </si>
  <si>
    <t>Weighted Average Number of Shares</t>
  </si>
  <si>
    <t>m</t>
  </si>
  <si>
    <t>Operational KPIs</t>
  </si>
  <si>
    <t>Ports Cluster</t>
  </si>
  <si>
    <t>m Tons</t>
  </si>
  <si>
    <t>UAE</t>
  </si>
  <si>
    <t>Egypt</t>
  </si>
  <si>
    <t>Spain</t>
  </si>
  <si>
    <t>Ports container capacity</t>
  </si>
  <si>
    <t>m TEUs</t>
  </si>
  <si>
    <t>Pakistan</t>
  </si>
  <si>
    <t>Ports container utilization</t>
  </si>
  <si>
    <t>'000 Units</t>
  </si>
  <si>
    <t xml:space="preserve">Spain </t>
  </si>
  <si>
    <t>Ports cruise passengers</t>
  </si>
  <si>
    <t>'000</t>
  </si>
  <si>
    <t>Jordan</t>
  </si>
  <si>
    <t>EC&amp;FZ Cluster</t>
  </si>
  <si>
    <t>EC&amp;FZ land bank</t>
  </si>
  <si>
    <t>sq km</t>
  </si>
  <si>
    <t xml:space="preserve">EC&amp;FZ land developed </t>
  </si>
  <si>
    <t xml:space="preserve">EC&amp;FZ land leasable </t>
  </si>
  <si>
    <t>EC&amp;FZ land leased - cumulative</t>
  </si>
  <si>
    <t>EC&amp;FZ land leasable utilization</t>
  </si>
  <si>
    <t>EC&amp;FZ new land leases - net</t>
  </si>
  <si>
    <t>EC&amp;FZ warehouse capacity</t>
  </si>
  <si>
    <t>'000 sqm</t>
  </si>
  <si>
    <t>EC&amp;FZ warehouse leased - cumulative</t>
  </si>
  <si>
    <t>EC&amp;FZ warehouse utilization</t>
  </si>
  <si>
    <t>EC&amp;FZ gas volumes</t>
  </si>
  <si>
    <t>m MMBTU</t>
  </si>
  <si>
    <t>Maritime Cluster</t>
  </si>
  <si>
    <t>Nos.</t>
  </si>
  <si>
    <t>'000 TEUs</t>
  </si>
  <si>
    <t>Marine Services - UAE vessel calls</t>
  </si>
  <si>
    <t>Logistics Cluster</t>
  </si>
  <si>
    <t>Logistics polymers volumes</t>
  </si>
  <si>
    <t xml:space="preserve">Ocean freight volumes </t>
  </si>
  <si>
    <t>TEUs</t>
  </si>
  <si>
    <t>Air freight volumes</t>
  </si>
  <si>
    <t>m KGs</t>
  </si>
  <si>
    <t>Digital Cluster</t>
  </si>
  <si>
    <t>'000 Nos.</t>
  </si>
  <si>
    <t>Cluster Revenue Drivers</t>
  </si>
  <si>
    <t>Ports leasing</t>
  </si>
  <si>
    <t>Ports general cargo</t>
  </si>
  <si>
    <t>Ports Ro-Ro</t>
  </si>
  <si>
    <t>Ports cruise</t>
  </si>
  <si>
    <t>Ports others</t>
  </si>
  <si>
    <t>Total Ports Revenue</t>
  </si>
  <si>
    <t>EC&amp;FZ warehouses</t>
  </si>
  <si>
    <t>EC&amp;FZ utilities</t>
  </si>
  <si>
    <t>EC&amp;FZ others</t>
  </si>
  <si>
    <t xml:space="preserve">Total EC&amp;FZ Revenue </t>
  </si>
  <si>
    <t>Maritime &amp; Shipping Cluster</t>
  </si>
  <si>
    <t>Shipping</t>
  </si>
  <si>
    <t>Transshipment</t>
  </si>
  <si>
    <t xml:space="preserve">Offshore &amp; Subsea </t>
  </si>
  <si>
    <t>Abu Dhabi Maritime</t>
  </si>
  <si>
    <t>Others</t>
  </si>
  <si>
    <t>Ocean - FCL &amp; Reefer</t>
  </si>
  <si>
    <t>Projects</t>
  </si>
  <si>
    <t>Polymers</t>
  </si>
  <si>
    <t xml:space="preserve">Total Logistics Revenue </t>
  </si>
  <si>
    <t>Eliminations</t>
  </si>
  <si>
    <t>Total Group Revenue</t>
  </si>
  <si>
    <t>Cluster Financial Information</t>
  </si>
  <si>
    <t>Revenue Breakdown by Cluster</t>
  </si>
  <si>
    <t>Ports</t>
  </si>
  <si>
    <t>EC&amp;FZ</t>
  </si>
  <si>
    <t>Maritime</t>
  </si>
  <si>
    <t>Logistics</t>
  </si>
  <si>
    <t>Digital</t>
  </si>
  <si>
    <t>Corporate</t>
  </si>
  <si>
    <t>Total Revenue</t>
  </si>
  <si>
    <t>Revenue Distribution by Cluster (%)</t>
  </si>
  <si>
    <t>Revenue Breakdown by Geography</t>
  </si>
  <si>
    <t>Middle East, Excl. UAE</t>
  </si>
  <si>
    <t>Africa</t>
  </si>
  <si>
    <t xml:space="preserve">Asia </t>
  </si>
  <si>
    <t>Europe</t>
  </si>
  <si>
    <t>Americas</t>
  </si>
  <si>
    <t>Gross Profit Breakdown by Cluster</t>
  </si>
  <si>
    <t>Total Gross Profit</t>
  </si>
  <si>
    <t>EBITDA Breakdown by Cluster</t>
  </si>
  <si>
    <t>Total EBITDA</t>
  </si>
  <si>
    <t>EBITDA Margin by Cluster (%)</t>
  </si>
  <si>
    <t>-</t>
  </si>
  <si>
    <t>Consolidated EBITDA margin</t>
  </si>
  <si>
    <t>EBITDA Distribution by Cluster (%)</t>
  </si>
  <si>
    <t xml:space="preserve">Net Profit Breakdown by Cluster </t>
  </si>
  <si>
    <t>Total Net Profit</t>
  </si>
  <si>
    <t>Total Assets Breakdown by Cluster</t>
  </si>
  <si>
    <t xml:space="preserve">Total Assets </t>
  </si>
  <si>
    <t>Total Liabilities Breakdown by Cluster</t>
  </si>
  <si>
    <t>Total Capex Breakdown by Cluster</t>
  </si>
  <si>
    <t>Total Capex</t>
  </si>
  <si>
    <t>Assets Breakdown by Geography</t>
  </si>
  <si>
    <t>Supplied by © Euroland.com</t>
  </si>
  <si>
    <t>1) Net Debt / EBITDA is defined as borrowings (including bank overdrafts) less cash and bank balances divided by EBITDA. EBITDA is annualized based on the YTD results for the respective period.</t>
  </si>
  <si>
    <t>2) Return on Average Capital Employed (RoACE) is defined as earnings before interest and impairment divided by average opening annual balance and period end balance of equity and external borrowings less cash, where earnings are annualized based on the YTD results for the respective period.</t>
  </si>
  <si>
    <t>3) Return on Average Equity (RoAE) is defined as annualized YTD net profit divided by average opening annual balance and period end balance of equity</t>
  </si>
  <si>
    <t>4) Interest Coverage ratio is defined as EBITDA divided by Finance Costs</t>
  </si>
  <si>
    <t>^ Owned + Chartered In</t>
  </si>
  <si>
    <t/>
  </si>
  <si>
    <r>
      <t>Net Debt / EBITDA</t>
    </r>
    <r>
      <rPr>
        <vertAlign val="superscript"/>
        <sz val="10"/>
        <rFont val="Calibri"/>
        <family val="2"/>
      </rPr>
      <t>1</t>
    </r>
  </si>
  <si>
    <r>
      <t>Return on Average Capital Employed (RoACE)</t>
    </r>
    <r>
      <rPr>
        <vertAlign val="superscript"/>
        <sz val="10"/>
        <rFont val="Calibri"/>
        <family val="2"/>
      </rPr>
      <t>2</t>
    </r>
  </si>
  <si>
    <r>
      <t>Return on Average Equity (RoAE)</t>
    </r>
    <r>
      <rPr>
        <vertAlign val="superscript"/>
        <sz val="10"/>
        <rFont val="Calibri"/>
        <family val="2"/>
      </rPr>
      <t>3</t>
    </r>
  </si>
  <si>
    <r>
      <t>Interest coverage ratio</t>
    </r>
    <r>
      <rPr>
        <vertAlign val="superscript"/>
        <sz val="10"/>
        <rFont val="Calibri"/>
        <family val="2"/>
      </rPr>
      <t>4</t>
    </r>
  </si>
  <si>
    <t>Ports general cargo volumes</t>
  </si>
  <si>
    <t>Ports container volumes</t>
  </si>
  <si>
    <t>Ports Ro-Ro volumes</t>
  </si>
  <si>
    <t xml:space="preserve">KEZAD Communities Bed Capacity </t>
  </si>
  <si>
    <t>KEZAD Communities Bed Leased - cumulative</t>
  </si>
  <si>
    <t xml:space="preserve">KEZAD Communities Bed Occupancy </t>
  </si>
  <si>
    <t xml:space="preserve">Shipping - container vessel fleet utilisation/churn </t>
  </si>
  <si>
    <t>Shipping - container port calls</t>
  </si>
  <si>
    <t>Shipping - container number of services</t>
  </si>
  <si>
    <t>Shipping - container vessel fleet^</t>
  </si>
  <si>
    <t xml:space="preserve">Shipping - container vessel fleet nominal capacity </t>
  </si>
  <si>
    <t xml:space="preserve">Shipping - total container volumes (Operated &amp; NVOCCs) </t>
  </si>
  <si>
    <t>Shipping - dry bulk vessel fleet^</t>
  </si>
  <si>
    <t>Shipping - liquid bulk vessel fleet^</t>
  </si>
  <si>
    <t>Shipping - RoRo &amp; multi-purpose vessel fleet^</t>
  </si>
  <si>
    <t>Transshipment volumes</t>
  </si>
  <si>
    <t>Offshore &amp; Subsea vessel fleet^</t>
  </si>
  <si>
    <t>Single window transactions</t>
  </si>
  <si>
    <t>Ports concessions - container</t>
  </si>
  <si>
    <t>Ports concessions - others</t>
  </si>
  <si>
    <t>Ports container</t>
  </si>
  <si>
    <t>EC&amp;FZ KEZAD communities</t>
  </si>
  <si>
    <t>EC&amp;FZ land leases</t>
  </si>
  <si>
    <t>Marine Services</t>
  </si>
  <si>
    <t xml:space="preserve">Total Maritime &amp; Shipping Revenue </t>
  </si>
  <si>
    <t>Air Freight</t>
  </si>
  <si>
    <t>Warehouses</t>
  </si>
  <si>
    <t>Others - project logistics, LCL, customs, and overland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</si>
</sst>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_(* \(#,##0.00\);_(* &quot;-&quot;??_);_(@_)"/>
    <numFmt numFmtId="164" formatCode="_(* #,##0_);_(* \(#,##0\);_(* &quot;-&quot;??_);_(@_)"/>
    <numFmt numFmtId="165" formatCode="0.0%"/>
    <numFmt numFmtId="166" formatCode="_(* #,##0.0_);_(* \(#,##0.0\);_(* &quot;-&quot;??_);_(@_)"/>
    <numFmt numFmtId="167" formatCode="0.0"/>
    <numFmt numFmtId="168" formatCode="_(* #,##0.0_);_(* \(#,##0.0\);_(* &quot;-&quot;?_);_(@_)"/>
    <numFmt numFmtId="169" formatCode="#,##0.0_);\(#,##0.0\)"/>
    <numFmt numFmtId="170" formatCode="#,##0.0"/>
    <numFmt numFmtId="171" formatCode="0.0_);\(0.0\)"/>
    <numFmt numFmtId="172" formatCode="#,##0;\-#,##0"/>
  </numFmts>
  <fonts count="16" x14ac:knownFonts="1">
    <font>
      <sz val="10"/>
      <name val="Arial"/>
    </font>
    <font>
      <b/>
      <sz val="17"/>
      <color indexed="55"/>
      <name val="Calibri"/>
      <family val="2"/>
    </font>
    <font>
      <b/>
      <sz val="10"/>
      <name val="Arial"/>
      <family val="2"/>
    </font>
    <font>
      <sz val="10"/>
      <name val="Arial"/>
      <family val="2"/>
    </font>
    <font>
      <sz val="10"/>
      <name val="Calibri"/>
      <family val="2"/>
      <scheme val="minor"/>
    </font>
    <font>
      <b/>
      <sz val="10"/>
      <name val="Calibri"/>
      <family val="2"/>
      <scheme val="minor"/>
    </font>
    <font>
      <b/>
      <sz val="10"/>
      <color rgb="FFFF0000"/>
      <name val="Arial"/>
      <family val="2"/>
    </font>
    <font>
      <b/>
      <sz val="10"/>
      <name val="Calibri"/>
      <family val="2"/>
    </font>
    <font>
      <b/>
      <sz val="12"/>
      <name val="Calibri"/>
      <family val="2"/>
    </font>
    <font>
      <sz val="10"/>
      <color rgb="FFFF0000"/>
      <name val="Arial"/>
      <family val="2"/>
    </font>
    <font>
      <sz val="10"/>
      <name val="Calibri"/>
      <family val="2"/>
    </font>
    <font>
      <sz val="8"/>
      <name val="Arial"/>
      <family val="2"/>
    </font>
    <font>
      <b/>
      <i/>
      <sz val="11"/>
      <name val="Calibri"/>
      <family val="2"/>
    </font>
    <font>
      <i/>
      <sz val="9"/>
      <name val="Calibri"/>
      <family val="2"/>
    </font>
    <font>
      <vertAlign val="superscript"/>
      <sz val="10"/>
      <name val="Calibri"/>
      <family val="2"/>
    </font>
    <font>
      <i/>
      <sz val="10"/>
      <name val="Calibri"/>
      <family val="2"/>
    </font>
  </fonts>
  <fills count="6">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indexed="65"/>
        <bgColor indexed="64"/>
      </patternFill>
    </fill>
    <fill>
      <patternFill patternType="solid">
        <fgColor rgb="FFBDD7EE"/>
        <bgColor indexed="64"/>
      </patternFill>
    </fill>
  </fills>
  <borders count="4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top style="thin">
        <color indexed="8"/>
      </top>
      <bottom style="thin">
        <color indexed="8"/>
      </bottom>
      <diagonal/>
    </border>
    <border>
      <left/>
      <right style="thin">
        <color indexed="64"/>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64"/>
      </right>
      <top/>
      <bottom/>
      <diagonal/>
    </border>
    <border>
      <left/>
      <right style="thin">
        <color indexed="8"/>
      </right>
      <top/>
      <bottom/>
      <diagonal/>
    </border>
    <border>
      <left/>
      <right style="thin">
        <color auto="1"/>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top/>
      <bottom style="thin">
        <color indexed="64"/>
      </bottom>
      <diagonal/>
    </border>
    <border>
      <left/>
      <right style="thin">
        <color auto="1"/>
      </right>
      <top/>
      <bottom style="thin">
        <color indexed="64"/>
      </bottom>
      <diagonal/>
    </border>
    <border>
      <left style="thin">
        <color indexed="64"/>
      </left>
      <right/>
      <top style="thin">
        <color indexed="8"/>
      </top>
      <bottom style="thin">
        <color indexed="8"/>
      </bottom>
      <diagonal/>
    </border>
    <border>
      <left style="thin">
        <color indexed="64"/>
      </left>
      <right/>
      <top style="thin">
        <color indexed="8"/>
      </top>
      <bottom/>
      <diagonal/>
    </border>
    <border>
      <left/>
      <right style="thin">
        <color indexed="64"/>
      </right>
      <top style="thin">
        <color indexed="8"/>
      </top>
      <bottom/>
      <diagonal/>
    </border>
    <border>
      <left style="thin">
        <color indexed="64"/>
      </left>
      <right/>
      <top/>
      <bottom/>
      <diagonal/>
    </border>
    <border>
      <left/>
      <right style="thin">
        <color indexed="64"/>
      </right>
      <top/>
      <bottom style="thin">
        <color indexed="8"/>
      </bottom>
      <diagonal/>
    </border>
    <border>
      <left style="thin">
        <color indexed="64"/>
      </left>
      <right/>
      <top/>
      <bottom style="thin">
        <color indexed="8"/>
      </bottom>
      <diagonal/>
    </border>
    <border>
      <left/>
      <right style="thin">
        <color indexed="8"/>
      </right>
      <top style="thin">
        <color indexed="64"/>
      </top>
      <bottom style="thin">
        <color indexed="64"/>
      </bottom>
      <diagonal/>
    </border>
    <border>
      <left/>
      <right/>
      <top style="thin">
        <color indexed="64"/>
      </top>
      <bottom style="thin">
        <color indexed="8"/>
      </bottom>
      <diagonal/>
    </border>
    <border>
      <left/>
      <right style="thin">
        <color indexed="8"/>
      </right>
      <top style="thin">
        <color indexed="64"/>
      </top>
      <bottom/>
      <diagonal/>
    </border>
    <border>
      <left style="thin">
        <color indexed="64"/>
      </left>
      <right/>
      <top/>
      <bottom style="thin">
        <color indexed="64"/>
      </bottom>
      <diagonal/>
    </border>
    <border>
      <left/>
      <right style="thin">
        <color indexed="8"/>
      </right>
      <top/>
      <bottom style="thin">
        <color indexed="64"/>
      </bottom>
      <diagonal/>
    </border>
    <border>
      <left style="thin">
        <color indexed="8"/>
      </left>
      <right/>
      <top/>
      <bottom style="thin">
        <color indexed="64"/>
      </bottom>
      <diagonal/>
    </border>
    <border>
      <left/>
      <right style="thin">
        <color indexed="64"/>
      </right>
      <top/>
      <bottom style="thin">
        <color indexed="64"/>
      </bottom>
      <diagonal/>
    </border>
    <border>
      <left style="thin">
        <color indexed="8"/>
      </left>
      <right/>
      <top style="thin">
        <color indexed="8"/>
      </top>
      <bottom style="thin">
        <color indexed="64"/>
      </bottom>
      <diagonal/>
    </border>
    <border>
      <left/>
      <right style="thin">
        <color indexed="64"/>
      </right>
      <top style="thin">
        <color indexed="8"/>
      </top>
      <bottom style="thin">
        <color indexed="64"/>
      </bottom>
      <diagonal/>
    </border>
    <border>
      <left/>
      <right/>
      <top style="thin">
        <color indexed="8"/>
      </top>
      <bottom style="thin">
        <color indexed="64"/>
      </bottom>
      <diagonal/>
    </border>
    <border>
      <left/>
      <right/>
      <top style="thin">
        <color auto="1"/>
      </top>
      <bottom style="thin">
        <color auto="1"/>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8"/>
      </bottom>
      <diagonal/>
    </border>
    <border>
      <left/>
      <right style="thin">
        <color indexed="64"/>
      </right>
      <top style="thin">
        <color indexed="64"/>
      </top>
      <bottom style="thin">
        <color indexed="8"/>
      </bottom>
      <diagonal/>
    </border>
    <border>
      <left/>
      <right style="thin">
        <color indexed="8"/>
      </right>
      <top style="thin">
        <color indexed="64"/>
      </top>
      <bottom style="thin">
        <color indexed="8"/>
      </bottom>
      <diagonal/>
    </border>
    <border>
      <left/>
      <right/>
      <top style="thin">
        <color indexed="8"/>
      </top>
      <bottom/>
      <diagonal/>
    </border>
    <border>
      <left/>
      <right style="thin">
        <color indexed="64"/>
      </right>
      <top style="thin">
        <color indexed="8"/>
      </top>
      <bottom/>
      <diagonal/>
    </border>
    <border>
      <left style="thin">
        <color indexed="8"/>
      </left>
      <right/>
      <top style="thin">
        <color indexed="64"/>
      </top>
      <bottom/>
      <diagonal/>
    </border>
    <border>
      <left/>
      <right style="thin">
        <color indexed="8"/>
      </right>
      <top style="thin">
        <color indexed="64"/>
      </top>
      <bottom/>
      <diagonal/>
    </border>
  </borders>
  <cellStyleXfs count="4">
    <xf numFmtId="0" fontId="0" fillId="0" borderId="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cellStyleXfs>
  <cellXfs count="335">
    <xf numFmtId="0" fontId="0" fillId="0" borderId="0" xfId="0"/>
    <xf numFmtId="11" fontId="0" fillId="0" borderId="0" xfId="0" applyNumberFormat="1"/>
    <xf numFmtId="49" fontId="1" fillId="0" borderId="0" xfId="0" applyNumberFormat="1" applyFont="1" applyAlignment="1">
      <alignment horizontal="left" vertical="top"/>
    </xf>
    <xf numFmtId="0" fontId="2" fillId="0" borderId="0" xfId="0" applyFont="1"/>
    <xf numFmtId="164" fontId="4" fillId="0" borderId="0" xfId="1" applyNumberFormat="1" applyFont="1" applyBorder="1" applyAlignment="1">
      <alignment horizontal="right"/>
    </xf>
    <xf numFmtId="164" fontId="4" fillId="0" borderId="11" xfId="1" applyNumberFormat="1" applyFont="1" applyBorder="1" applyAlignment="1">
      <alignment horizontal="right"/>
    </xf>
    <xf numFmtId="164" fontId="4" fillId="0" borderId="15" xfId="1" applyNumberFormat="1" applyFont="1" applyBorder="1" applyAlignment="1">
      <alignment horizontal="right"/>
    </xf>
    <xf numFmtId="164" fontId="4" fillId="0" borderId="11" xfId="1" applyNumberFormat="1" applyFont="1" applyFill="1" applyBorder="1" applyAlignment="1">
      <alignment horizontal="right"/>
    </xf>
    <xf numFmtId="164" fontId="4" fillId="0" borderId="12" xfId="1" applyNumberFormat="1" applyFont="1" applyFill="1" applyBorder="1" applyAlignment="1">
      <alignment horizontal="right"/>
    </xf>
    <xf numFmtId="164" fontId="4" fillId="0" borderId="0" xfId="1" applyNumberFormat="1" applyFont="1" applyFill="1" applyBorder="1" applyAlignment="1">
      <alignment horizontal="right"/>
    </xf>
    <xf numFmtId="164" fontId="4" fillId="0" borderId="15" xfId="1" applyNumberFormat="1" applyFont="1" applyFill="1" applyBorder="1" applyAlignment="1">
      <alignment horizontal="right"/>
    </xf>
    <xf numFmtId="164" fontId="5" fillId="0" borderId="0" xfId="1" applyNumberFormat="1" applyFont="1" applyBorder="1" applyAlignment="1">
      <alignment horizontal="right"/>
    </xf>
    <xf numFmtId="164" fontId="5" fillId="0" borderId="15" xfId="1" applyNumberFormat="1" applyFont="1" applyBorder="1" applyAlignment="1">
      <alignment horizontal="right"/>
    </xf>
    <xf numFmtId="164" fontId="5" fillId="0" borderId="0" xfId="1" applyNumberFormat="1" applyFont="1" applyFill="1" applyBorder="1" applyAlignment="1">
      <alignment horizontal="right"/>
    </xf>
    <xf numFmtId="164" fontId="5" fillId="0" borderId="15" xfId="1" applyNumberFormat="1" applyFont="1" applyFill="1" applyBorder="1" applyAlignment="1">
      <alignment horizontal="right"/>
    </xf>
    <xf numFmtId="0" fontId="6" fillId="0" borderId="0" xfId="0" applyFont="1"/>
    <xf numFmtId="0" fontId="7" fillId="0" borderId="18" xfId="0" applyFont="1" applyBorder="1" applyAlignment="1">
      <alignment horizontal="center" vertical="top"/>
    </xf>
    <xf numFmtId="164" fontId="5" fillId="0" borderId="18" xfId="1" applyNumberFormat="1" applyFont="1" applyBorder="1" applyAlignment="1">
      <alignment horizontal="right"/>
    </xf>
    <xf numFmtId="164" fontId="5" fillId="0" borderId="19" xfId="1" applyNumberFormat="1" applyFont="1" applyBorder="1" applyAlignment="1">
      <alignment horizontal="right"/>
    </xf>
    <xf numFmtId="164" fontId="5" fillId="0" borderId="18" xfId="1" applyNumberFormat="1" applyFont="1" applyFill="1" applyBorder="1" applyAlignment="1">
      <alignment horizontal="right"/>
    </xf>
    <xf numFmtId="164" fontId="5" fillId="0" borderId="19" xfId="1" applyNumberFormat="1" applyFont="1" applyFill="1" applyBorder="1" applyAlignment="1">
      <alignment horizontal="right"/>
    </xf>
    <xf numFmtId="0" fontId="0" fillId="0" borderId="15" xfId="0" applyBorder="1"/>
    <xf numFmtId="49" fontId="8" fillId="2" borderId="5" xfId="0" applyNumberFormat="1" applyFont="1" applyFill="1" applyBorder="1" applyAlignment="1">
      <alignment horizontal="right" vertical="top"/>
    </xf>
    <xf numFmtId="49" fontId="8" fillId="2" borderId="6" xfId="0" applyNumberFormat="1" applyFont="1" applyFill="1" applyBorder="1" applyAlignment="1">
      <alignment horizontal="right" vertical="top"/>
    </xf>
    <xf numFmtId="164" fontId="4" fillId="0" borderId="23" xfId="1" applyNumberFormat="1" applyFont="1" applyBorder="1"/>
    <xf numFmtId="164" fontId="4" fillId="0" borderId="11" xfId="1" applyNumberFormat="1" applyFont="1" applyBorder="1"/>
    <xf numFmtId="164" fontId="4" fillId="0" borderId="15" xfId="1" applyNumberFormat="1" applyFont="1" applyBorder="1"/>
    <xf numFmtId="164" fontId="4" fillId="0" borderId="0" xfId="1" applyNumberFormat="1" applyFont="1"/>
    <xf numFmtId="164" fontId="4" fillId="0" borderId="11" xfId="1" applyNumberFormat="1" applyFont="1" applyFill="1" applyBorder="1"/>
    <xf numFmtId="164" fontId="4" fillId="0" borderId="24" xfId="1" applyNumberFormat="1" applyFont="1" applyFill="1" applyBorder="1"/>
    <xf numFmtId="164" fontId="4" fillId="0" borderId="25" xfId="1" applyNumberFormat="1" applyFont="1" applyFill="1" applyBorder="1"/>
    <xf numFmtId="164" fontId="4" fillId="0" borderId="0" xfId="1" applyNumberFormat="1" applyFont="1" applyFill="1" applyBorder="1"/>
    <xf numFmtId="164" fontId="4" fillId="0" borderId="15" xfId="1" applyNumberFormat="1" applyFont="1" applyFill="1" applyBorder="1"/>
    <xf numFmtId="164" fontId="4" fillId="0" borderId="0" xfId="1" applyNumberFormat="1" applyFont="1" applyBorder="1"/>
    <xf numFmtId="164" fontId="4" fillId="0" borderId="14" xfId="1" applyNumberFormat="1" applyFont="1" applyFill="1" applyBorder="1"/>
    <xf numFmtId="164" fontId="4" fillId="0" borderId="0" xfId="1" applyNumberFormat="1" applyFont="1" applyFill="1"/>
    <xf numFmtId="164" fontId="4" fillId="0" borderId="25" xfId="1" applyNumberFormat="1" applyFont="1" applyBorder="1"/>
    <xf numFmtId="164" fontId="4" fillId="0" borderId="27" xfId="1" applyNumberFormat="1" applyFont="1" applyBorder="1"/>
    <xf numFmtId="164" fontId="4" fillId="0" borderId="18" xfId="1" applyNumberFormat="1" applyFont="1" applyBorder="1"/>
    <xf numFmtId="164" fontId="4" fillId="0" borderId="18" xfId="1" applyNumberFormat="1" applyFont="1" applyFill="1" applyBorder="1"/>
    <xf numFmtId="164" fontId="4" fillId="0" borderId="26" xfId="1" applyNumberFormat="1" applyFont="1" applyFill="1" applyBorder="1"/>
    <xf numFmtId="0" fontId="9" fillId="0" borderId="15" xfId="0" applyFont="1" applyBorder="1"/>
    <xf numFmtId="0" fontId="9" fillId="0" borderId="0" xfId="0" applyFont="1"/>
    <xf numFmtId="0" fontId="10" fillId="0" borderId="6" xfId="0" applyFont="1" applyBorder="1" applyAlignment="1">
      <alignment horizontal="center" vertical="top"/>
    </xf>
    <xf numFmtId="165" fontId="10" fillId="0" borderId="4" xfId="3" applyNumberFormat="1" applyFont="1" applyBorder="1" applyAlignment="1">
      <alignment horizontal="right" vertical="top"/>
    </xf>
    <xf numFmtId="165" fontId="10" fillId="0" borderId="5" xfId="3" applyNumberFormat="1" applyFont="1" applyBorder="1" applyAlignment="1">
      <alignment horizontal="right" vertical="top"/>
    </xf>
    <xf numFmtId="165" fontId="10" fillId="0" borderId="30" xfId="3" applyNumberFormat="1" applyFont="1" applyBorder="1" applyAlignment="1">
      <alignment horizontal="right" vertical="top"/>
    </xf>
    <xf numFmtId="165" fontId="10" fillId="0" borderId="6" xfId="3" applyNumberFormat="1" applyFont="1" applyBorder="1" applyAlignment="1">
      <alignment horizontal="right" vertical="top"/>
    </xf>
    <xf numFmtId="0" fontId="3" fillId="0" borderId="0" xfId="0" applyFont="1"/>
    <xf numFmtId="0" fontId="10" fillId="0" borderId="14" xfId="0" applyFont="1" applyBorder="1" applyAlignment="1">
      <alignment horizontal="center" vertical="top"/>
    </xf>
    <xf numFmtId="165" fontId="10" fillId="0" borderId="25" xfId="3" applyNumberFormat="1" applyFont="1" applyBorder="1" applyAlignment="1">
      <alignment horizontal="right" vertical="top"/>
    </xf>
    <xf numFmtId="165" fontId="10" fillId="0" borderId="0" xfId="3" applyNumberFormat="1" applyFont="1" applyBorder="1" applyAlignment="1">
      <alignment horizontal="right" vertical="top"/>
    </xf>
    <xf numFmtId="165" fontId="10" fillId="0" borderId="15" xfId="3" applyNumberFormat="1" applyFont="1" applyBorder="1" applyAlignment="1">
      <alignment horizontal="right" vertical="top"/>
    </xf>
    <xf numFmtId="165" fontId="10" fillId="0" borderId="14" xfId="3" applyNumberFormat="1" applyFont="1" applyBorder="1" applyAlignment="1">
      <alignment horizontal="right" vertical="top"/>
    </xf>
    <xf numFmtId="166" fontId="10" fillId="3" borderId="25" xfId="1" applyNumberFormat="1" applyFont="1" applyFill="1" applyBorder="1" applyAlignment="1">
      <alignment horizontal="right" vertical="top"/>
    </xf>
    <xf numFmtId="166" fontId="10" fillId="3" borderId="0" xfId="1" applyNumberFormat="1" applyFont="1" applyFill="1" applyBorder="1" applyAlignment="1">
      <alignment horizontal="right" vertical="top"/>
    </xf>
    <xf numFmtId="166" fontId="10" fillId="0" borderId="0" xfId="1" applyNumberFormat="1" applyFont="1" applyFill="1" applyBorder="1" applyAlignment="1">
      <alignment horizontal="right" vertical="top"/>
    </xf>
    <xf numFmtId="166" fontId="10" fillId="0" borderId="15" xfId="1" applyNumberFormat="1" applyFont="1" applyFill="1" applyBorder="1" applyAlignment="1">
      <alignment horizontal="right" vertical="top"/>
    </xf>
    <xf numFmtId="166" fontId="10" fillId="3" borderId="0" xfId="1" applyNumberFormat="1" applyFont="1" applyFill="1" applyBorder="1" applyAlignment="1">
      <alignment horizontal="right" vertical="top" indent="1"/>
    </xf>
    <xf numFmtId="166" fontId="10" fillId="3" borderId="14" xfId="1" applyNumberFormat="1" applyFont="1" applyFill="1" applyBorder="1" applyAlignment="1">
      <alignment horizontal="right" vertical="top" indent="1"/>
    </xf>
    <xf numFmtId="9" fontId="10" fillId="3" borderId="25" xfId="2" applyFont="1" applyFill="1" applyBorder="1" applyAlignment="1">
      <alignment horizontal="right" vertical="top"/>
    </xf>
    <xf numFmtId="9" fontId="10" fillId="3" borderId="0" xfId="2" applyFont="1" applyFill="1" applyBorder="1" applyAlignment="1">
      <alignment horizontal="right" vertical="top"/>
    </xf>
    <xf numFmtId="9" fontId="10" fillId="0" borderId="0" xfId="2" applyFont="1" applyFill="1" applyBorder="1" applyAlignment="1">
      <alignment horizontal="right" vertical="top"/>
    </xf>
    <xf numFmtId="9" fontId="10" fillId="0" borderId="15" xfId="2" applyFont="1" applyFill="1" applyBorder="1" applyAlignment="1">
      <alignment horizontal="right" vertical="top"/>
    </xf>
    <xf numFmtId="9" fontId="10" fillId="3" borderId="14" xfId="2" applyFont="1" applyFill="1" applyBorder="1" applyAlignment="1">
      <alignment horizontal="right" vertical="top"/>
    </xf>
    <xf numFmtId="166" fontId="10" fillId="0" borderId="25" xfId="1" applyNumberFormat="1" applyFont="1" applyFill="1" applyBorder="1" applyAlignment="1">
      <alignment horizontal="right" vertical="top"/>
    </xf>
    <xf numFmtId="166" fontId="10" fillId="0" borderId="0" xfId="1" applyNumberFormat="1" applyFont="1" applyFill="1" applyBorder="1" applyAlignment="1">
      <alignment horizontal="right" vertical="top" indent="1"/>
    </xf>
    <xf numFmtId="166" fontId="10" fillId="0" borderId="14" xfId="1" applyNumberFormat="1" applyFont="1" applyFill="1" applyBorder="1" applyAlignment="1">
      <alignment horizontal="right" vertical="top" indent="1"/>
    </xf>
    <xf numFmtId="166" fontId="10" fillId="3" borderId="15" xfId="1" applyNumberFormat="1" applyFont="1" applyFill="1" applyBorder="1" applyAlignment="1">
      <alignment horizontal="right" vertical="top"/>
    </xf>
    <xf numFmtId="43" fontId="10" fillId="3" borderId="25" xfId="1" applyFont="1" applyFill="1" applyBorder="1" applyAlignment="1">
      <alignment horizontal="right" vertical="top"/>
    </xf>
    <xf numFmtId="43" fontId="10" fillId="3" borderId="0" xfId="1" applyFont="1" applyFill="1" applyBorder="1" applyAlignment="1">
      <alignment horizontal="right" vertical="top"/>
    </xf>
    <xf numFmtId="43" fontId="10" fillId="3" borderId="15" xfId="1" applyFont="1" applyFill="1" applyBorder="1" applyAlignment="1">
      <alignment horizontal="right" vertical="top"/>
    </xf>
    <xf numFmtId="43" fontId="10" fillId="3" borderId="0" xfId="1" applyFont="1" applyFill="1" applyBorder="1" applyAlignment="1">
      <alignment horizontal="right" vertical="top" indent="1"/>
    </xf>
    <xf numFmtId="43" fontId="10" fillId="0" borderId="14" xfId="1" applyFont="1" applyFill="1" applyBorder="1" applyAlignment="1">
      <alignment horizontal="right" vertical="top" indent="1"/>
    </xf>
    <xf numFmtId="0" fontId="10" fillId="0" borderId="21" xfId="0" applyFont="1" applyBorder="1" applyAlignment="1">
      <alignment horizontal="center" vertical="top"/>
    </xf>
    <xf numFmtId="164" fontId="10" fillId="3" borderId="31" xfId="1" applyNumberFormat="1" applyFont="1" applyFill="1" applyBorder="1" applyAlignment="1">
      <alignment horizontal="right" vertical="top"/>
    </xf>
    <xf numFmtId="164" fontId="10" fillId="3" borderId="20" xfId="1" applyNumberFormat="1" applyFont="1" applyFill="1" applyBorder="1" applyAlignment="1">
      <alignment horizontal="right" vertical="top"/>
    </xf>
    <xf numFmtId="164" fontId="10" fillId="3" borderId="32" xfId="1" applyNumberFormat="1" applyFont="1" applyFill="1" applyBorder="1" applyAlignment="1">
      <alignment horizontal="right" vertical="top"/>
    </xf>
    <xf numFmtId="164" fontId="10" fillId="3" borderId="20" xfId="1" applyNumberFormat="1" applyFont="1" applyFill="1" applyBorder="1" applyAlignment="1">
      <alignment horizontal="right" vertical="top" indent="1"/>
    </xf>
    <xf numFmtId="164" fontId="10" fillId="0" borderId="20" xfId="1" applyNumberFormat="1" applyFont="1" applyFill="1" applyBorder="1" applyAlignment="1">
      <alignment horizontal="right" vertical="top" indent="1"/>
    </xf>
    <xf numFmtId="164" fontId="10" fillId="0" borderId="21" xfId="1" applyNumberFormat="1" applyFont="1" applyFill="1" applyBorder="1" applyAlignment="1">
      <alignment horizontal="right" vertical="top" indent="1"/>
    </xf>
    <xf numFmtId="43" fontId="0" fillId="0" borderId="0" xfId="0" applyNumberFormat="1"/>
    <xf numFmtId="166" fontId="10" fillId="3" borderId="16" xfId="1" applyNumberFormat="1" applyFont="1" applyFill="1" applyBorder="1" applyAlignment="1">
      <alignment horizontal="right" vertical="top"/>
    </xf>
    <xf numFmtId="166" fontId="10" fillId="0" borderId="16" xfId="1" applyNumberFormat="1" applyFont="1" applyFill="1" applyBorder="1" applyAlignment="1">
      <alignment horizontal="right" vertical="top"/>
    </xf>
    <xf numFmtId="43" fontId="10" fillId="0" borderId="0" xfId="1" applyFont="1" applyFill="1" applyBorder="1" applyAlignment="1">
      <alignment horizontal="right" vertical="top"/>
    </xf>
    <xf numFmtId="9" fontId="10" fillId="0" borderId="16" xfId="2" applyFont="1" applyFill="1" applyBorder="1" applyAlignment="1">
      <alignment horizontal="right" vertical="top"/>
    </xf>
    <xf numFmtId="164" fontId="10" fillId="3" borderId="0" xfId="1" applyNumberFormat="1" applyFont="1" applyFill="1" applyBorder="1" applyAlignment="1">
      <alignment horizontal="right" vertical="top"/>
    </xf>
    <xf numFmtId="164" fontId="10" fillId="3" borderId="16" xfId="1" applyNumberFormat="1" applyFont="1" applyFill="1" applyBorder="1" applyAlignment="1">
      <alignment horizontal="right" vertical="top"/>
    </xf>
    <xf numFmtId="164" fontId="10" fillId="0" borderId="0" xfId="1" applyNumberFormat="1" applyFont="1" applyFill="1" applyBorder="1" applyAlignment="1">
      <alignment horizontal="right" vertical="top"/>
    </xf>
    <xf numFmtId="164" fontId="10" fillId="0" borderId="16" xfId="1" applyNumberFormat="1" applyFont="1" applyFill="1" applyBorder="1" applyAlignment="1">
      <alignment horizontal="right" vertical="top"/>
    </xf>
    <xf numFmtId="164" fontId="10" fillId="0" borderId="20" xfId="1" applyNumberFormat="1" applyFont="1" applyFill="1" applyBorder="1" applyAlignment="1">
      <alignment horizontal="right" vertical="top"/>
    </xf>
    <xf numFmtId="164" fontId="10" fillId="0" borderId="21" xfId="1" applyNumberFormat="1" applyFont="1" applyFill="1" applyBorder="1" applyAlignment="1">
      <alignment horizontal="right" vertical="top"/>
    </xf>
    <xf numFmtId="166" fontId="10" fillId="4" borderId="14" xfId="1" applyNumberFormat="1" applyFont="1" applyFill="1" applyBorder="1" applyAlignment="1">
      <alignment horizontal="right" vertical="top"/>
    </xf>
    <xf numFmtId="166" fontId="0" fillId="0" borderId="15" xfId="0" applyNumberFormat="1" applyBorder="1"/>
    <xf numFmtId="43" fontId="0" fillId="0" borderId="15" xfId="0" applyNumberFormat="1" applyBorder="1"/>
    <xf numFmtId="166" fontId="10" fillId="4" borderId="15" xfId="1" applyNumberFormat="1" applyFont="1" applyFill="1" applyBorder="1" applyAlignment="1">
      <alignment horizontal="right" vertical="top"/>
    </xf>
    <xf numFmtId="9" fontId="10" fillId="4" borderId="14" xfId="2" applyFont="1" applyFill="1" applyBorder="1" applyAlignment="1">
      <alignment horizontal="right" vertical="top"/>
    </xf>
    <xf numFmtId="164" fontId="10" fillId="4" borderId="14" xfId="1" applyNumberFormat="1" applyFont="1" applyFill="1" applyBorder="1" applyAlignment="1">
      <alignment horizontal="right" vertical="top"/>
    </xf>
    <xf numFmtId="166" fontId="10" fillId="0" borderId="20" xfId="1" applyNumberFormat="1" applyFont="1" applyFill="1" applyBorder="1" applyAlignment="1">
      <alignment horizontal="right" vertical="top"/>
    </xf>
    <xf numFmtId="166" fontId="10" fillId="4" borderId="21" xfId="1" applyNumberFormat="1" applyFont="1" applyFill="1" applyBorder="1" applyAlignment="1">
      <alignment horizontal="right" vertical="top"/>
    </xf>
    <xf numFmtId="164" fontId="10" fillId="0" borderId="14" xfId="1" applyNumberFormat="1" applyFont="1" applyFill="1" applyBorder="1" applyAlignment="1">
      <alignment horizontal="right" vertical="top"/>
    </xf>
    <xf numFmtId="9" fontId="10" fillId="0" borderId="15" xfId="3" applyFont="1" applyFill="1" applyBorder="1" applyAlignment="1">
      <alignment horizontal="right" vertical="top"/>
    </xf>
    <xf numFmtId="9" fontId="10" fillId="0" borderId="14" xfId="2" applyFont="1" applyFill="1" applyBorder="1" applyAlignment="1">
      <alignment horizontal="right" vertical="top"/>
    </xf>
    <xf numFmtId="166" fontId="10" fillId="0" borderId="14" xfId="1" applyNumberFormat="1" applyFont="1" applyFill="1" applyBorder="1" applyAlignment="1">
      <alignment horizontal="right" vertical="top"/>
    </xf>
    <xf numFmtId="43" fontId="10" fillId="0" borderId="15" xfId="1" applyFont="1" applyFill="1" applyBorder="1" applyAlignment="1">
      <alignment horizontal="right" vertical="top"/>
    </xf>
    <xf numFmtId="38" fontId="10" fillId="0" borderId="0" xfId="1" applyNumberFormat="1" applyFont="1" applyFill="1" applyBorder="1" applyAlignment="1">
      <alignment horizontal="right" vertical="top"/>
    </xf>
    <xf numFmtId="38" fontId="10" fillId="0" borderId="15" xfId="1" applyNumberFormat="1" applyFont="1" applyFill="1" applyBorder="1" applyAlignment="1">
      <alignment horizontal="right" vertical="top"/>
    </xf>
    <xf numFmtId="164" fontId="10" fillId="0" borderId="34" xfId="1" applyNumberFormat="1" applyFont="1" applyFill="1" applyBorder="1" applyAlignment="1">
      <alignment horizontal="right" vertical="top"/>
    </xf>
    <xf numFmtId="164" fontId="10" fillId="0" borderId="18" xfId="1" applyNumberFormat="1" applyFont="1" applyFill="1" applyBorder="1" applyAlignment="1">
      <alignment horizontal="right" vertical="top"/>
    </xf>
    <xf numFmtId="164" fontId="10" fillId="0" borderId="19" xfId="1" applyNumberFormat="1" applyFont="1" applyFill="1" applyBorder="1" applyAlignment="1">
      <alignment horizontal="right" vertical="top"/>
    </xf>
    <xf numFmtId="166" fontId="4" fillId="0" borderId="0" xfId="1" applyNumberFormat="1" applyFont="1" applyBorder="1"/>
    <xf numFmtId="166" fontId="4" fillId="0" borderId="15" xfId="1" applyNumberFormat="1" applyFont="1" applyFill="1" applyBorder="1"/>
    <xf numFmtId="166" fontId="4" fillId="0" borderId="0" xfId="1" applyNumberFormat="1" applyFont="1" applyFill="1" applyBorder="1"/>
    <xf numFmtId="166" fontId="4" fillId="0" borderId="14" xfId="1" applyNumberFormat="1" applyFont="1" applyFill="1" applyBorder="1"/>
    <xf numFmtId="166" fontId="4" fillId="0" borderId="20" xfId="1" applyNumberFormat="1" applyFont="1" applyBorder="1"/>
    <xf numFmtId="166" fontId="4" fillId="0" borderId="32" xfId="1" applyNumberFormat="1" applyFont="1" applyFill="1" applyBorder="1"/>
    <xf numFmtId="166" fontId="4" fillId="0" borderId="20" xfId="1" applyNumberFormat="1" applyFont="1" applyFill="1" applyBorder="1"/>
    <xf numFmtId="166" fontId="4" fillId="0" borderId="16" xfId="1" applyNumberFormat="1" applyFont="1" applyFill="1" applyBorder="1"/>
    <xf numFmtId="166" fontId="5" fillId="0" borderId="2" xfId="1" applyNumberFormat="1" applyFont="1" applyBorder="1"/>
    <xf numFmtId="166" fontId="5" fillId="0" borderId="28" xfId="1" applyNumberFormat="1" applyFont="1" applyFill="1" applyBorder="1"/>
    <xf numFmtId="166" fontId="5" fillId="0" borderId="2" xfId="1" applyNumberFormat="1" applyFont="1" applyFill="1" applyBorder="1"/>
    <xf numFmtId="166" fontId="5" fillId="0" borderId="3" xfId="1" applyNumberFormat="1" applyFont="1" applyFill="1" applyBorder="1"/>
    <xf numFmtId="166" fontId="4" fillId="4" borderId="14" xfId="1" applyNumberFormat="1" applyFont="1" applyFill="1" applyBorder="1"/>
    <xf numFmtId="166" fontId="4" fillId="4" borderId="16" xfId="1" applyNumberFormat="1" applyFont="1" applyFill="1" applyBorder="1"/>
    <xf numFmtId="166" fontId="4" fillId="4" borderId="34" xfId="1" applyNumberFormat="1" applyFont="1" applyFill="1" applyBorder="1"/>
    <xf numFmtId="166" fontId="5" fillId="0" borderId="38" xfId="1" applyNumberFormat="1" applyFont="1" applyBorder="1"/>
    <xf numFmtId="166" fontId="5" fillId="4" borderId="3" xfId="1" applyNumberFormat="1" applyFont="1" applyFill="1" applyBorder="1"/>
    <xf numFmtId="166" fontId="4" fillId="0" borderId="34" xfId="1" applyNumberFormat="1" applyFont="1" applyFill="1" applyBorder="1"/>
    <xf numFmtId="9" fontId="11" fillId="0" borderId="0" xfId="2" applyFont="1" applyBorder="1"/>
    <xf numFmtId="166" fontId="4" fillId="0" borderId="15" xfId="1" applyNumberFormat="1" applyFont="1" applyBorder="1"/>
    <xf numFmtId="166" fontId="4" fillId="0" borderId="32" xfId="1" applyNumberFormat="1" applyFont="1" applyBorder="1"/>
    <xf numFmtId="166" fontId="5" fillId="0" borderId="20" xfId="1" applyNumberFormat="1" applyFont="1" applyBorder="1"/>
    <xf numFmtId="166" fontId="5" fillId="0" borderId="32" xfId="1" applyNumberFormat="1" applyFont="1" applyBorder="1"/>
    <xf numFmtId="166" fontId="5" fillId="0" borderId="34" xfId="1" applyNumberFormat="1" applyFont="1" applyBorder="1"/>
    <xf numFmtId="166" fontId="5" fillId="0" borderId="32" xfId="1" applyNumberFormat="1" applyFont="1" applyFill="1" applyBorder="1"/>
    <xf numFmtId="166" fontId="5" fillId="0" borderId="34" xfId="1" applyNumberFormat="1" applyFont="1" applyFill="1" applyBorder="1"/>
    <xf numFmtId="167" fontId="4" fillId="0" borderId="0" xfId="0" applyNumberFormat="1" applyFont="1"/>
    <xf numFmtId="167" fontId="4" fillId="0" borderId="15" xfId="0" applyNumberFormat="1" applyFont="1" applyBorder="1"/>
    <xf numFmtId="167" fontId="4" fillId="0" borderId="14" xfId="0" applyNumberFormat="1" applyFont="1" applyBorder="1"/>
    <xf numFmtId="169" fontId="4" fillId="0" borderId="0" xfId="0" applyNumberFormat="1" applyFont="1"/>
    <xf numFmtId="169" fontId="4" fillId="0" borderId="15" xfId="0" applyNumberFormat="1" applyFont="1" applyBorder="1"/>
    <xf numFmtId="169" fontId="4" fillId="0" borderId="14" xfId="0" applyNumberFormat="1" applyFont="1" applyBorder="1"/>
    <xf numFmtId="169" fontId="4" fillId="0" borderId="20" xfId="0" applyNumberFormat="1" applyFont="1" applyBorder="1"/>
    <xf numFmtId="169" fontId="4" fillId="0" borderId="32" xfId="0" applyNumberFormat="1" applyFont="1" applyBorder="1"/>
    <xf numFmtId="169" fontId="4" fillId="0" borderId="34" xfId="0" applyNumberFormat="1" applyFont="1" applyBorder="1"/>
    <xf numFmtId="166" fontId="7" fillId="3" borderId="20" xfId="1" applyNumberFormat="1" applyFont="1" applyFill="1" applyBorder="1" applyAlignment="1">
      <alignment horizontal="right" vertical="top" indent="1"/>
    </xf>
    <xf numFmtId="166" fontId="7" fillId="3" borderId="34" xfId="1" applyNumberFormat="1" applyFont="1" applyFill="1" applyBorder="1" applyAlignment="1">
      <alignment horizontal="right" vertical="top" indent="1"/>
    </xf>
    <xf numFmtId="170" fontId="4" fillId="0" borderId="0" xfId="0" applyNumberFormat="1" applyFont="1"/>
    <xf numFmtId="166" fontId="4" fillId="0" borderId="0" xfId="1" applyNumberFormat="1" applyFont="1" applyFill="1" applyBorder="1" applyAlignment="1">
      <alignment horizontal="left"/>
    </xf>
    <xf numFmtId="166" fontId="4" fillId="0" borderId="15" xfId="1" applyNumberFormat="1" applyFont="1" applyFill="1" applyBorder="1" applyAlignment="1">
      <alignment horizontal="left"/>
    </xf>
    <xf numFmtId="166" fontId="4" fillId="0" borderId="0" xfId="1" applyNumberFormat="1" applyFont="1" applyBorder="1" applyAlignment="1">
      <alignment horizontal="left"/>
    </xf>
    <xf numFmtId="166" fontId="4" fillId="0" borderId="14" xfId="1" applyNumberFormat="1" applyFont="1" applyFill="1" applyBorder="1" applyAlignment="1">
      <alignment horizontal="left"/>
    </xf>
    <xf numFmtId="171" fontId="4" fillId="0" borderId="0" xfId="0" applyNumberFormat="1" applyFont="1"/>
    <xf numFmtId="171" fontId="4" fillId="0" borderId="20" xfId="0" applyNumberFormat="1" applyFont="1" applyBorder="1"/>
    <xf numFmtId="166" fontId="4" fillId="0" borderId="20" xfId="1" applyNumberFormat="1" applyFont="1" applyBorder="1" applyAlignment="1">
      <alignment horizontal="left"/>
    </xf>
    <xf numFmtId="166" fontId="4" fillId="0" borderId="32" xfId="1" applyNumberFormat="1" applyFont="1" applyBorder="1" applyAlignment="1">
      <alignment horizontal="left"/>
    </xf>
    <xf numFmtId="166" fontId="4" fillId="3" borderId="0" xfId="1" applyNumberFormat="1" applyFont="1" applyFill="1" applyBorder="1"/>
    <xf numFmtId="166" fontId="4" fillId="3" borderId="20" xfId="1" applyNumberFormat="1" applyFont="1" applyFill="1" applyBorder="1"/>
    <xf numFmtId="166" fontId="4" fillId="0" borderId="20" xfId="1" applyNumberFormat="1" applyFont="1" applyFill="1" applyBorder="1" applyAlignment="1">
      <alignment horizontal="left"/>
    </xf>
    <xf numFmtId="166" fontId="4" fillId="0" borderId="34" xfId="1" applyNumberFormat="1" applyFont="1" applyFill="1" applyBorder="1" applyAlignment="1">
      <alignment horizontal="left"/>
    </xf>
    <xf numFmtId="37" fontId="4" fillId="0" borderId="0" xfId="0" applyNumberFormat="1" applyFont="1"/>
    <xf numFmtId="37" fontId="4" fillId="0" borderId="16" xfId="0" applyNumberFormat="1" applyFont="1" applyBorder="1"/>
    <xf numFmtId="37" fontId="4" fillId="0" borderId="20" xfId="0" applyNumberFormat="1" applyFont="1" applyBorder="1"/>
    <xf numFmtId="37" fontId="4" fillId="0" borderId="34" xfId="0" applyNumberFormat="1" applyFont="1" applyBorder="1"/>
    <xf numFmtId="164" fontId="7" fillId="0" borderId="20" xfId="1" applyNumberFormat="1" applyFont="1" applyFill="1" applyBorder="1" applyAlignment="1">
      <alignment horizontal="right" vertical="top" indent="1"/>
    </xf>
    <xf numFmtId="164" fontId="7" fillId="0" borderId="34" xfId="1" applyNumberFormat="1" applyFont="1" applyFill="1" applyBorder="1" applyAlignment="1">
      <alignment horizontal="right" vertical="top" indent="1"/>
    </xf>
    <xf numFmtId="37" fontId="4" fillId="0" borderId="15" xfId="0" applyNumberFormat="1" applyFont="1" applyBorder="1"/>
    <xf numFmtId="37" fontId="4" fillId="0" borderId="14" xfId="0" applyNumberFormat="1" applyFont="1" applyBorder="1"/>
    <xf numFmtId="37" fontId="4" fillId="0" borderId="32" xfId="0" applyNumberFormat="1" applyFont="1" applyBorder="1"/>
    <xf numFmtId="164" fontId="4" fillId="0" borderId="16" xfId="1" applyNumberFormat="1" applyFont="1" applyFill="1" applyBorder="1"/>
    <xf numFmtId="164" fontId="4" fillId="0" borderId="20" xfId="1" applyNumberFormat="1" applyFont="1" applyFill="1" applyBorder="1"/>
    <xf numFmtId="164" fontId="4" fillId="0" borderId="34" xfId="1" applyNumberFormat="1" applyFont="1" applyFill="1" applyBorder="1"/>
    <xf numFmtId="164" fontId="5" fillId="0" borderId="20" xfId="1" applyNumberFormat="1" applyFont="1" applyBorder="1"/>
    <xf numFmtId="164" fontId="5" fillId="0" borderId="32" xfId="1" applyNumberFormat="1" applyFont="1" applyFill="1" applyBorder="1"/>
    <xf numFmtId="164" fontId="5" fillId="0" borderId="34" xfId="1" applyNumberFormat="1" applyFont="1" applyFill="1" applyBorder="1"/>
    <xf numFmtId="0" fontId="8" fillId="2" borderId="7" xfId="0" applyFont="1" applyFill="1" applyBorder="1" applyAlignment="1">
      <alignment horizontal="left" vertical="top" wrapText="1" indent="1"/>
    </xf>
    <xf numFmtId="0" fontId="8" fillId="2" borderId="8" xfId="0" applyFont="1" applyFill="1" applyBorder="1" applyAlignment="1">
      <alignment horizontal="center" vertical="top" wrapText="1"/>
    </xf>
    <xf numFmtId="49" fontId="8" fillId="2" borderId="9" xfId="0" quotePrefix="1" applyNumberFormat="1" applyFont="1" applyFill="1" applyBorder="1" applyAlignment="1">
      <alignment horizontal="right" vertical="top"/>
    </xf>
    <xf numFmtId="49" fontId="8" fillId="2" borderId="9" xfId="0" applyNumberFormat="1" applyFont="1" applyFill="1" applyBorder="1" applyAlignment="1">
      <alignment horizontal="right" vertical="top"/>
    </xf>
    <xf numFmtId="49" fontId="8" fillId="2" borderId="9" xfId="0" applyNumberFormat="1" applyFont="1" applyFill="1" applyBorder="1" applyAlignment="1">
      <alignment horizontal="right" vertical="top" indent="1"/>
    </xf>
    <xf numFmtId="49" fontId="8" fillId="2" borderId="10" xfId="0" applyNumberFormat="1" applyFont="1" applyFill="1" applyBorder="1" applyAlignment="1">
      <alignment horizontal="right" vertical="top" indent="1"/>
    </xf>
    <xf numFmtId="49" fontId="8" fillId="2" borderId="11" xfId="0" applyNumberFormat="1" applyFont="1" applyFill="1" applyBorder="1" applyAlignment="1">
      <alignment horizontal="right" vertical="top"/>
    </xf>
    <xf numFmtId="49" fontId="8" fillId="2" borderId="12" xfId="0" applyNumberFormat="1" applyFont="1" applyFill="1" applyBorder="1" applyAlignment="1">
      <alignment horizontal="right" vertical="top"/>
    </xf>
    <xf numFmtId="0" fontId="8" fillId="2" borderId="22" xfId="0" applyFont="1" applyFill="1" applyBorder="1" applyAlignment="1">
      <alignment horizontal="left" vertical="top" wrapText="1" indent="1"/>
    </xf>
    <xf numFmtId="49" fontId="8" fillId="2" borderId="9" xfId="0" quotePrefix="1" applyNumberFormat="1" applyFont="1" applyFill="1" applyBorder="1" applyAlignment="1">
      <alignment horizontal="right" vertical="top" indent="1"/>
    </xf>
    <xf numFmtId="0" fontId="8" fillId="2" borderId="4" xfId="0" applyFont="1" applyFill="1" applyBorder="1" applyAlignment="1">
      <alignment horizontal="left" vertical="top" wrapText="1" indent="1"/>
    </xf>
    <xf numFmtId="0" fontId="8" fillId="2" borderId="6" xfId="0" applyFont="1" applyFill="1" applyBorder="1" applyAlignment="1">
      <alignment horizontal="center" vertical="top" wrapText="1"/>
    </xf>
    <xf numFmtId="49" fontId="8" fillId="2" borderId="28" xfId="0" applyNumberFormat="1" applyFont="1" applyFill="1" applyBorder="1" applyAlignment="1">
      <alignment horizontal="right" vertical="top" indent="1"/>
    </xf>
    <xf numFmtId="49" fontId="8" fillId="2" borderId="29" xfId="0" applyNumberFormat="1" applyFont="1" applyFill="1" applyBorder="1" applyAlignment="1">
      <alignment horizontal="right" vertical="top"/>
    </xf>
    <xf numFmtId="49" fontId="10" fillId="0" borderId="13" xfId="0" applyNumberFormat="1" applyFont="1" applyBorder="1" applyAlignment="1">
      <alignment horizontal="left" vertical="top" wrapText="1" indent="1"/>
    </xf>
    <xf numFmtId="49" fontId="7" fillId="0" borderId="13" xfId="0" applyNumberFormat="1" applyFont="1" applyBorder="1" applyAlignment="1">
      <alignment horizontal="left" vertical="top" wrapText="1" indent="1"/>
    </xf>
    <xf numFmtId="0" fontId="7" fillId="0" borderId="16" xfId="0" applyFont="1" applyBorder="1" applyAlignment="1">
      <alignment horizontal="center" vertical="top"/>
    </xf>
    <xf numFmtId="0" fontId="10" fillId="0" borderId="16" xfId="0" applyFont="1" applyBorder="1" applyAlignment="1">
      <alignment horizontal="center" vertical="top"/>
    </xf>
    <xf numFmtId="49" fontId="7" fillId="0" borderId="17" xfId="0" applyNumberFormat="1" applyFont="1" applyBorder="1" applyAlignment="1">
      <alignment horizontal="left" vertical="top" wrapText="1" indent="1"/>
    </xf>
    <xf numFmtId="0" fontId="13" fillId="0" borderId="11" xfId="0" applyFont="1" applyBorder="1" applyAlignment="1">
      <alignment horizontal="left" vertical="top"/>
    </xf>
    <xf numFmtId="0" fontId="13" fillId="0" borderId="12" xfId="0" applyFont="1" applyBorder="1" applyAlignment="1">
      <alignment horizontal="left" vertical="top"/>
    </xf>
    <xf numFmtId="0" fontId="10" fillId="0" borderId="26" xfId="0" applyFont="1" applyBorder="1" applyAlignment="1">
      <alignment horizontal="center" vertical="top"/>
    </xf>
    <xf numFmtId="49" fontId="10" fillId="0" borderId="25" xfId="0" applyNumberFormat="1" applyFont="1" applyBorder="1" applyAlignment="1">
      <alignment horizontal="left" vertical="top" wrapText="1" indent="1"/>
    </xf>
    <xf numFmtId="164" fontId="4" fillId="0" borderId="12" xfId="1" applyNumberFormat="1" applyFont="1" applyFill="1" applyBorder="1"/>
    <xf numFmtId="49" fontId="10" fillId="0" borderId="27" xfId="0" applyNumberFormat="1" applyFont="1" applyBorder="1" applyAlignment="1">
      <alignment horizontal="left" vertical="top" wrapText="1" indent="1"/>
    </xf>
    <xf numFmtId="164" fontId="4" fillId="0" borderId="19" xfId="1" applyNumberFormat="1" applyFont="1" applyFill="1" applyBorder="1"/>
    <xf numFmtId="9" fontId="13" fillId="0" borderId="11" xfId="2" applyFont="1" applyBorder="1" applyAlignment="1">
      <alignment horizontal="left" vertical="top"/>
    </xf>
    <xf numFmtId="9" fontId="13" fillId="0" borderId="12" xfId="2" applyFont="1" applyBorder="1" applyAlignment="1">
      <alignment horizontal="left" vertical="top"/>
    </xf>
    <xf numFmtId="49" fontId="10" fillId="0" borderId="4" xfId="0" applyNumberFormat="1" applyFont="1" applyBorder="1" applyAlignment="1">
      <alignment horizontal="left" vertical="top" wrapText="1" indent="1"/>
    </xf>
    <xf numFmtId="9" fontId="4" fillId="4" borderId="15" xfId="2" applyFont="1" applyFill="1" applyBorder="1"/>
    <xf numFmtId="9" fontId="4" fillId="4" borderId="14" xfId="2" applyFont="1" applyFill="1" applyBorder="1"/>
    <xf numFmtId="49" fontId="10" fillId="0" borderId="31" xfId="0" applyNumberFormat="1" applyFont="1" applyBorder="1" applyAlignment="1">
      <alignment horizontal="left" vertical="top" wrapText="1" indent="1"/>
    </xf>
    <xf numFmtId="167" fontId="3" fillId="0" borderId="0" xfId="0" applyNumberFormat="1" applyFont="1"/>
    <xf numFmtId="0" fontId="3" fillId="0" borderId="15" xfId="0" applyFont="1" applyBorder="1"/>
    <xf numFmtId="43" fontId="3" fillId="0" borderId="0" xfId="0" applyNumberFormat="1" applyFont="1"/>
    <xf numFmtId="164" fontId="3" fillId="0" borderId="0" xfId="0" applyNumberFormat="1" applyFont="1"/>
    <xf numFmtId="166" fontId="10" fillId="0" borderId="0" xfId="1" applyNumberFormat="1" applyFont="1" applyBorder="1" applyAlignment="1">
      <alignment horizontal="right" vertical="top"/>
    </xf>
    <xf numFmtId="166" fontId="10" fillId="0" borderId="15" xfId="1" applyNumberFormat="1" applyFont="1" applyBorder="1" applyAlignment="1">
      <alignment horizontal="right" vertical="top"/>
    </xf>
    <xf numFmtId="49" fontId="10" fillId="0" borderId="25" xfId="0" applyNumberFormat="1" applyFont="1" applyBorder="1" applyAlignment="1">
      <alignment horizontal="left" vertical="top" wrapText="1" indent="2"/>
    </xf>
    <xf numFmtId="164" fontId="10" fillId="0" borderId="0" xfId="1" applyNumberFormat="1" applyFont="1" applyBorder="1" applyAlignment="1">
      <alignment horizontal="right" vertical="top"/>
    </xf>
    <xf numFmtId="164" fontId="10" fillId="0" borderId="15" xfId="1" applyNumberFormat="1" applyFont="1" applyBorder="1" applyAlignment="1">
      <alignment horizontal="right" vertical="top"/>
    </xf>
    <xf numFmtId="164" fontId="10" fillId="0" borderId="15" xfId="1" applyNumberFormat="1" applyFont="1" applyFill="1" applyBorder="1" applyAlignment="1">
      <alignment horizontal="right" vertical="top"/>
    </xf>
    <xf numFmtId="0" fontId="10" fillId="0" borderId="14" xfId="0" quotePrefix="1" applyFont="1" applyBorder="1" applyAlignment="1">
      <alignment horizontal="center" vertical="top"/>
    </xf>
    <xf numFmtId="49" fontId="10" fillId="0" borderId="13" xfId="0" applyNumberFormat="1" applyFont="1" applyBorder="1" applyAlignment="1">
      <alignment horizontal="left" vertical="top" wrapText="1" indent="2"/>
    </xf>
    <xf numFmtId="0" fontId="10" fillId="0" borderId="0" xfId="0" quotePrefix="1" applyFont="1" applyAlignment="1">
      <alignment horizontal="center" vertical="top"/>
    </xf>
    <xf numFmtId="49" fontId="10" fillId="0" borderId="33" xfId="0" applyNumberFormat="1" applyFont="1" applyBorder="1" applyAlignment="1">
      <alignment horizontal="left" vertical="top" wrapText="1" indent="2"/>
    </xf>
    <xf numFmtId="0" fontId="10" fillId="0" borderId="20" xfId="0" quotePrefix="1" applyFont="1" applyBorder="1" applyAlignment="1">
      <alignment horizontal="center" vertical="top"/>
    </xf>
    <xf numFmtId="164" fontId="10" fillId="0" borderId="32" xfId="1" applyNumberFormat="1" applyFont="1" applyFill="1" applyBorder="1" applyAlignment="1">
      <alignment horizontal="right" vertical="top"/>
    </xf>
    <xf numFmtId="164" fontId="10" fillId="4" borderId="15" xfId="1" applyNumberFormat="1" applyFont="1" applyFill="1" applyBorder="1" applyAlignment="1">
      <alignment horizontal="right" vertical="top"/>
    </xf>
    <xf numFmtId="166" fontId="10" fillId="4" borderId="32" xfId="1" applyNumberFormat="1" applyFont="1" applyFill="1" applyBorder="1" applyAlignment="1">
      <alignment horizontal="right" vertical="top"/>
    </xf>
    <xf numFmtId="49" fontId="10" fillId="0" borderId="0" xfId="0" applyNumberFormat="1" applyFont="1" applyAlignment="1">
      <alignment horizontal="left" vertical="top" wrapText="1" indent="1"/>
    </xf>
    <xf numFmtId="43" fontId="10" fillId="0" borderId="14" xfId="1" applyFont="1" applyFill="1" applyBorder="1" applyAlignment="1">
      <alignment horizontal="right" vertical="top"/>
    </xf>
    <xf numFmtId="164" fontId="10" fillId="3" borderId="18" xfId="1" applyNumberFormat="1" applyFont="1" applyFill="1" applyBorder="1" applyAlignment="1">
      <alignment horizontal="right" vertical="top"/>
    </xf>
    <xf numFmtId="0" fontId="8" fillId="2" borderId="35" xfId="0" applyFont="1" applyFill="1" applyBorder="1" applyAlignment="1">
      <alignment horizontal="left" vertical="top" wrapText="1" indent="1"/>
    </xf>
    <xf numFmtId="0" fontId="8" fillId="2" borderId="36" xfId="0" applyFont="1" applyFill="1" applyBorder="1" applyAlignment="1">
      <alignment horizontal="center" vertical="top" wrapText="1"/>
    </xf>
    <xf numFmtId="49" fontId="8" fillId="2" borderId="37" xfId="0" applyNumberFormat="1" applyFont="1" applyFill="1" applyBorder="1" applyAlignment="1">
      <alignment horizontal="right" vertical="top" indent="1"/>
    </xf>
    <xf numFmtId="0" fontId="10" fillId="0" borderId="34" xfId="0" applyFont="1" applyBorder="1" applyAlignment="1">
      <alignment horizontal="center" vertical="top"/>
    </xf>
    <xf numFmtId="49" fontId="7" fillId="0" borderId="25" xfId="0" applyNumberFormat="1" applyFont="1" applyBorder="1" applyAlignment="1">
      <alignment horizontal="left" vertical="top" wrapText="1" indent="1"/>
    </xf>
    <xf numFmtId="164" fontId="7" fillId="0" borderId="1" xfId="1" applyNumberFormat="1" applyFont="1" applyFill="1" applyBorder="1" applyAlignment="1">
      <alignment horizontal="right" vertical="top"/>
    </xf>
    <xf numFmtId="164" fontId="7" fillId="0" borderId="2" xfId="1" applyNumberFormat="1" applyFont="1" applyFill="1" applyBorder="1" applyAlignment="1">
      <alignment horizontal="right" vertical="top"/>
    </xf>
    <xf numFmtId="0" fontId="7" fillId="0" borderId="14" xfId="0" applyFont="1" applyBorder="1" applyAlignment="1">
      <alignment horizontal="center" vertical="top"/>
    </xf>
    <xf numFmtId="164" fontId="7" fillId="0" borderId="38" xfId="1" applyNumberFormat="1" applyFont="1" applyFill="1" applyBorder="1" applyAlignment="1">
      <alignment horizontal="right" vertical="top"/>
    </xf>
    <xf numFmtId="0" fontId="7" fillId="0" borderId="3" xfId="0" applyFont="1" applyBorder="1" applyAlignment="1">
      <alignment horizontal="center" vertical="top"/>
    </xf>
    <xf numFmtId="49" fontId="7" fillId="0" borderId="1" xfId="0" applyNumberFormat="1" applyFont="1" applyBorder="1" applyAlignment="1">
      <alignment horizontal="left" vertical="top" wrapText="1" indent="1"/>
    </xf>
    <xf numFmtId="0" fontId="13" fillId="0" borderId="0" xfId="0" applyFont="1" applyAlignment="1">
      <alignment horizontal="left" vertical="top"/>
    </xf>
    <xf numFmtId="164" fontId="13" fillId="0" borderId="0" xfId="0" applyNumberFormat="1" applyFont="1" applyAlignment="1">
      <alignment horizontal="left" vertical="top"/>
    </xf>
    <xf numFmtId="43" fontId="13" fillId="0" borderId="15" xfId="1" applyFont="1" applyBorder="1" applyAlignment="1">
      <alignment horizontal="left" vertical="top"/>
    </xf>
    <xf numFmtId="166" fontId="13" fillId="0" borderId="0" xfId="0" applyNumberFormat="1" applyFont="1" applyAlignment="1">
      <alignment horizontal="left" vertical="top"/>
    </xf>
    <xf numFmtId="0" fontId="8" fillId="2" borderId="41" xfId="0" applyFont="1" applyFill="1" applyBorder="1" applyAlignment="1">
      <alignment horizontal="left" vertical="top" wrapText="1" indent="1"/>
    </xf>
    <xf numFmtId="0" fontId="8" fillId="2" borderId="42" xfId="0" applyFont="1" applyFill="1" applyBorder="1" applyAlignment="1">
      <alignment horizontal="center" vertical="top" wrapText="1"/>
    </xf>
    <xf numFmtId="49" fontId="8" fillId="2" borderId="29" xfId="0" applyNumberFormat="1" applyFont="1" applyFill="1" applyBorder="1" applyAlignment="1">
      <alignment horizontal="right" vertical="top" indent="1"/>
    </xf>
    <xf numFmtId="49" fontId="8" fillId="2" borderId="43" xfId="0" applyNumberFormat="1" applyFont="1" applyFill="1" applyBorder="1" applyAlignment="1">
      <alignment horizontal="right" vertical="top" indent="1"/>
    </xf>
    <xf numFmtId="164" fontId="10" fillId="0" borderId="31" xfId="1" applyNumberFormat="1" applyFont="1" applyFill="1" applyBorder="1" applyAlignment="1">
      <alignment horizontal="right" vertical="top"/>
    </xf>
    <xf numFmtId="49" fontId="7" fillId="0" borderId="31" xfId="0" applyNumberFormat="1" applyFont="1" applyBorder="1" applyAlignment="1">
      <alignment horizontal="left" vertical="top" wrapText="1" indent="1"/>
    </xf>
    <xf numFmtId="0" fontId="7" fillId="0" borderId="26" xfId="0" applyFont="1" applyBorder="1" applyAlignment="1">
      <alignment horizontal="center" vertical="top"/>
    </xf>
    <xf numFmtId="164" fontId="7" fillId="0" borderId="31" xfId="1" applyNumberFormat="1" applyFont="1" applyFill="1" applyBorder="1" applyAlignment="1">
      <alignment horizontal="right" vertical="top"/>
    </xf>
    <xf numFmtId="164" fontId="7" fillId="0" borderId="20" xfId="1" applyNumberFormat="1" applyFont="1" applyFill="1" applyBorder="1" applyAlignment="1">
      <alignment horizontal="right" vertical="top"/>
    </xf>
    <xf numFmtId="164" fontId="10" fillId="0" borderId="25" xfId="1" applyNumberFormat="1" applyFont="1" applyFill="1" applyBorder="1" applyAlignment="1">
      <alignment horizontal="right" vertical="top"/>
    </xf>
    <xf numFmtId="166" fontId="7" fillId="3" borderId="32" xfId="1" applyNumberFormat="1" applyFont="1" applyFill="1" applyBorder="1" applyAlignment="1">
      <alignment horizontal="right" vertical="top" indent="1"/>
    </xf>
    <xf numFmtId="166" fontId="7" fillId="0" borderId="20" xfId="1" applyNumberFormat="1" applyFont="1" applyBorder="1" applyAlignment="1">
      <alignment horizontal="right" vertical="top" indent="1"/>
    </xf>
    <xf numFmtId="164" fontId="10" fillId="0" borderId="1" xfId="1" applyNumberFormat="1" applyFont="1" applyFill="1" applyBorder="1" applyAlignment="1">
      <alignment horizontal="right" vertical="top"/>
    </xf>
    <xf numFmtId="164" fontId="10" fillId="0" borderId="2" xfId="1" applyNumberFormat="1" applyFont="1" applyFill="1" applyBorder="1" applyAlignment="1">
      <alignment horizontal="right" vertical="top"/>
    </xf>
    <xf numFmtId="166" fontId="7" fillId="3" borderId="20" xfId="1" applyNumberFormat="1" applyFont="1" applyFill="1" applyBorder="1" applyAlignment="1">
      <alignment vertical="top"/>
    </xf>
    <xf numFmtId="166" fontId="7" fillId="0" borderId="20" xfId="1" applyNumberFormat="1" applyFont="1" applyFill="1" applyBorder="1" applyAlignment="1">
      <alignment vertical="top"/>
    </xf>
    <xf numFmtId="166" fontId="7" fillId="0" borderId="32" xfId="1" applyNumberFormat="1" applyFont="1" applyFill="1" applyBorder="1" applyAlignment="1">
      <alignment vertical="top"/>
    </xf>
    <xf numFmtId="164" fontId="7" fillId="0" borderId="31" xfId="1" applyNumberFormat="1" applyFont="1" applyBorder="1" applyAlignment="1">
      <alignment horizontal="right" vertical="top"/>
    </xf>
    <xf numFmtId="164" fontId="7" fillId="0" borderId="20" xfId="1" applyNumberFormat="1" applyFont="1" applyBorder="1" applyAlignment="1">
      <alignment horizontal="right" vertical="top"/>
    </xf>
    <xf numFmtId="164" fontId="7" fillId="0" borderId="20" xfId="1" applyNumberFormat="1" applyFont="1" applyBorder="1" applyAlignment="1">
      <alignment horizontal="right" vertical="top" indent="1"/>
    </xf>
    <xf numFmtId="164" fontId="7" fillId="0" borderId="34" xfId="1" applyNumberFormat="1" applyFont="1" applyBorder="1" applyAlignment="1">
      <alignment horizontal="right" vertical="top" indent="1"/>
    </xf>
    <xf numFmtId="164" fontId="7" fillId="3" borderId="20" xfId="1" applyNumberFormat="1" applyFont="1" applyFill="1" applyBorder="1" applyAlignment="1">
      <alignment horizontal="right" vertical="top" indent="1"/>
    </xf>
    <xf numFmtId="0" fontId="7" fillId="0" borderId="34" xfId="0" applyFont="1" applyBorder="1" applyAlignment="1">
      <alignment horizontal="center" vertical="top"/>
    </xf>
    <xf numFmtId="164" fontId="7" fillId="0" borderId="2" xfId="1" applyNumberFormat="1" applyFont="1" applyBorder="1" applyAlignment="1">
      <alignment horizontal="right" vertical="top" indent="1"/>
    </xf>
    <xf numFmtId="164" fontId="7" fillId="0" borderId="3" xfId="1" applyNumberFormat="1" applyFont="1" applyBorder="1" applyAlignment="1">
      <alignment horizontal="right" vertical="top" indent="1"/>
    </xf>
    <xf numFmtId="164" fontId="7" fillId="0" borderId="32" xfId="1" applyNumberFormat="1" applyFont="1" applyFill="1" applyBorder="1" applyAlignment="1">
      <alignment horizontal="right" vertical="top" indent="1"/>
    </xf>
    <xf numFmtId="38" fontId="13" fillId="0" borderId="0" xfId="0" applyNumberFormat="1" applyFont="1" applyAlignment="1">
      <alignment horizontal="left" vertical="top"/>
    </xf>
    <xf numFmtId="172" fontId="3" fillId="0" borderId="0" xfId="0" applyNumberFormat="1" applyFont="1"/>
    <xf numFmtId="0" fontId="10" fillId="0" borderId="0" xfId="0" applyFont="1" applyAlignment="1">
      <alignment horizontal="right" vertical="top"/>
    </xf>
    <xf numFmtId="49" fontId="12" fillId="5" borderId="4" xfId="0" applyNumberFormat="1" applyFont="1" applyFill="1" applyBorder="1" applyAlignment="1">
      <alignment horizontal="left" vertical="top" indent="1"/>
    </xf>
    <xf numFmtId="0" fontId="3" fillId="5" borderId="6" xfId="0" applyFont="1" applyFill="1" applyBorder="1"/>
    <xf numFmtId="0" fontId="3" fillId="5" borderId="5" xfId="0" applyFont="1" applyFill="1" applyBorder="1"/>
    <xf numFmtId="0" fontId="3" fillId="5" borderId="12" xfId="0" applyFont="1" applyFill="1" applyBorder="1"/>
    <xf numFmtId="168" fontId="3" fillId="5" borderId="0" xfId="0" applyNumberFormat="1" applyFont="1" applyFill="1"/>
    <xf numFmtId="0" fontId="3" fillId="5" borderId="0" xfId="0" applyFont="1" applyFill="1"/>
    <xf numFmtId="0" fontId="3" fillId="5" borderId="15" xfId="0" applyFont="1" applyFill="1" applyBorder="1"/>
    <xf numFmtId="0" fontId="3" fillId="5" borderId="40" xfId="0" applyFont="1" applyFill="1" applyBorder="1"/>
    <xf numFmtId="0" fontId="3" fillId="5" borderId="16" xfId="0" applyFont="1" applyFill="1" applyBorder="1"/>
    <xf numFmtId="0" fontId="3" fillId="5" borderId="30" xfId="0" applyFont="1" applyFill="1" applyBorder="1"/>
    <xf numFmtId="164" fontId="3" fillId="5" borderId="0" xfId="0" applyNumberFormat="1" applyFont="1" applyFill="1"/>
    <xf numFmtId="166" fontId="3" fillId="5" borderId="39" xfId="0" applyNumberFormat="1" applyFont="1" applyFill="1" applyBorder="1"/>
    <xf numFmtId="166" fontId="3" fillId="5" borderId="0" xfId="0" applyNumberFormat="1" applyFont="1" applyFill="1"/>
    <xf numFmtId="0" fontId="3" fillId="5" borderId="25" xfId="0" applyFont="1" applyFill="1" applyBorder="1"/>
    <xf numFmtId="0" fontId="3" fillId="5" borderId="44" xfId="0" applyFont="1" applyFill="1" applyBorder="1"/>
    <xf numFmtId="0" fontId="3" fillId="5" borderId="45" xfId="0" applyFont="1" applyFill="1" applyBorder="1"/>
    <xf numFmtId="164" fontId="10" fillId="5" borderId="25" xfId="1" applyNumberFormat="1" applyFont="1" applyFill="1" applyBorder="1" applyAlignment="1">
      <alignment horizontal="right" vertical="top"/>
    </xf>
    <xf numFmtId="164" fontId="10" fillId="5" borderId="0" xfId="1" applyNumberFormat="1" applyFont="1" applyFill="1" applyBorder="1" applyAlignment="1">
      <alignment horizontal="right" vertical="top"/>
    </xf>
    <xf numFmtId="164" fontId="10" fillId="5" borderId="0" xfId="1" applyNumberFormat="1" applyFont="1" applyFill="1" applyBorder="1" applyAlignment="1">
      <alignment horizontal="right" vertical="top" indent="1"/>
    </xf>
    <xf numFmtId="164" fontId="10" fillId="5" borderId="15" xfId="1" applyNumberFormat="1" applyFont="1" applyFill="1" applyBorder="1" applyAlignment="1">
      <alignment horizontal="right" vertical="top" indent="1"/>
    </xf>
    <xf numFmtId="164" fontId="10" fillId="5" borderId="14" xfId="1" applyNumberFormat="1" applyFont="1" applyFill="1" applyBorder="1" applyAlignment="1">
      <alignment horizontal="right" vertical="top" indent="1"/>
    </xf>
    <xf numFmtId="166" fontId="0" fillId="0" borderId="0" xfId="0" applyNumberFormat="1"/>
    <xf numFmtId="9" fontId="0" fillId="0" borderId="0" xfId="2" applyFont="1"/>
    <xf numFmtId="164" fontId="0" fillId="0" borderId="0" xfId="0" applyNumberFormat="1"/>
    <xf numFmtId="165" fontId="0" fillId="0" borderId="0" xfId="2" applyNumberFormat="1" applyFont="1"/>
    <xf numFmtId="43" fontId="10" fillId="3" borderId="0" xfId="1" applyNumberFormat="1" applyFont="1" applyFill="1" applyBorder="1" applyAlignment="1">
      <alignment horizontal="right" vertical="top"/>
    </xf>
    <xf numFmtId="9" fontId="10" fillId="0" borderId="0" xfId="1" applyNumberFormat="1" applyFont="1" applyFill="1" applyBorder="1" applyAlignment="1">
      <alignment horizontal="right" vertical="top"/>
    </xf>
    <xf numFmtId="9" fontId="10" fillId="4" borderId="14" xfId="1" applyNumberFormat="1" applyFont="1" applyFill="1" applyBorder="1" applyAlignment="1">
      <alignment horizontal="right" vertical="top"/>
    </xf>
    <xf numFmtId="9" fontId="10" fillId="0" borderId="14" xfId="1" applyNumberFormat="1" applyFont="1" applyFill="1" applyBorder="1" applyAlignment="1">
      <alignment horizontal="right" vertical="top"/>
    </xf>
    <xf numFmtId="9" fontId="10" fillId="4" borderId="15" xfId="1" applyNumberFormat="1" applyFont="1" applyFill="1" applyBorder="1" applyAlignment="1">
      <alignment horizontal="right" vertical="top"/>
    </xf>
    <xf numFmtId="9" fontId="0" fillId="0" borderId="0" xfId="2" applyNumberFormat="1" applyFont="1"/>
    <xf numFmtId="165" fontId="7" fillId="0" borderId="2" xfId="1" applyNumberFormat="1" applyFont="1" applyBorder="1" applyAlignment="1">
      <alignment horizontal="right" vertical="top" indent="1"/>
    </xf>
    <xf numFmtId="165" fontId="7" fillId="0" borderId="28" xfId="1" applyNumberFormat="1" applyFont="1" applyBorder="1" applyAlignment="1">
      <alignment horizontal="right" vertical="top" indent="1"/>
    </xf>
    <xf numFmtId="165" fontId="7" fillId="3" borderId="2" xfId="1" applyNumberFormat="1" applyFont="1" applyFill="1" applyBorder="1" applyAlignment="1">
      <alignment horizontal="right" vertical="top" indent="1"/>
    </xf>
    <xf numFmtId="165" fontId="7" fillId="3" borderId="3" xfId="1" applyNumberFormat="1" applyFont="1" applyFill="1" applyBorder="1" applyAlignment="1">
      <alignment horizontal="right" vertical="top" indent="1"/>
    </xf>
    <xf numFmtId="9" fontId="10" fillId="5" borderId="0" xfId="2" applyNumberFormat="1" applyFont="1" applyFill="1" applyBorder="1" applyAlignment="1">
      <alignment horizontal="right" vertical="top" indent="1"/>
    </xf>
    <xf numFmtId="165" fontId="10" fillId="0" borderId="25" xfId="1" applyNumberFormat="1" applyFont="1" applyFill="1" applyBorder="1" applyAlignment="1">
      <alignment horizontal="right" vertical="top"/>
    </xf>
    <xf numFmtId="165" fontId="10" fillId="0" borderId="0" xfId="1" applyNumberFormat="1" applyFont="1" applyFill="1" applyBorder="1" applyAlignment="1">
      <alignment horizontal="right" vertical="top"/>
    </xf>
    <xf numFmtId="165" fontId="10" fillId="0" borderId="15" xfId="1" applyNumberFormat="1" applyFont="1" applyFill="1" applyBorder="1" applyAlignment="1">
      <alignment horizontal="right" vertical="top"/>
    </xf>
    <xf numFmtId="165" fontId="10" fillId="3" borderId="25" xfId="1" applyNumberFormat="1" applyFont="1" applyFill="1" applyBorder="1" applyAlignment="1">
      <alignment horizontal="right" vertical="top"/>
    </xf>
    <xf numFmtId="165" fontId="10" fillId="3" borderId="0" xfId="1" applyNumberFormat="1" applyFont="1" applyFill="1" applyBorder="1" applyAlignment="1">
      <alignment horizontal="right" vertical="top"/>
    </xf>
    <xf numFmtId="165" fontId="10" fillId="3" borderId="15" xfId="1" applyNumberFormat="1" applyFont="1" applyFill="1" applyBorder="1" applyAlignment="1">
      <alignment horizontal="right" vertical="top"/>
    </xf>
    <xf numFmtId="165" fontId="10" fillId="0" borderId="0" xfId="1" applyNumberFormat="1" applyFont="1" applyBorder="1" applyAlignment="1">
      <alignment horizontal="right" vertical="top"/>
    </xf>
    <xf numFmtId="165" fontId="10" fillId="0" borderId="15" xfId="1" applyNumberFormat="1" applyFont="1" applyBorder="1" applyAlignment="1">
      <alignment horizontal="right" vertical="top"/>
    </xf>
    <xf numFmtId="165" fontId="10" fillId="3" borderId="14" xfId="1" applyNumberFormat="1" applyFont="1" applyFill="1" applyBorder="1" applyAlignment="1">
      <alignment horizontal="right" vertical="top"/>
    </xf>
    <xf numFmtId="166" fontId="10" fillId="0" borderId="0" xfId="1" quotePrefix="1" applyNumberFormat="1" applyFont="1" applyBorder="1" applyAlignment="1">
      <alignment horizontal="right" vertical="top"/>
    </xf>
    <xf numFmtId="166" fontId="10" fillId="3" borderId="14" xfId="1" applyNumberFormat="1" applyFont="1" applyFill="1" applyBorder="1" applyAlignment="1">
      <alignment horizontal="right" vertical="top"/>
    </xf>
    <xf numFmtId="9" fontId="10" fillId="3" borderId="0" xfId="1" applyNumberFormat="1" applyFont="1" applyFill="1" applyBorder="1" applyAlignment="1">
      <alignment horizontal="right" vertical="top"/>
    </xf>
    <xf numFmtId="9" fontId="10" fillId="3" borderId="15" xfId="1" applyNumberFormat="1" applyFont="1" applyFill="1" applyBorder="1" applyAlignment="1">
      <alignment horizontal="right" vertical="top"/>
    </xf>
    <xf numFmtId="9" fontId="10" fillId="3" borderId="14" xfId="1" applyNumberFormat="1" applyFont="1" applyFill="1" applyBorder="1" applyAlignment="1">
      <alignment horizontal="right" vertical="top"/>
    </xf>
    <xf numFmtId="9" fontId="10" fillId="3" borderId="20" xfId="1" applyNumberFormat="1" applyFont="1" applyFill="1" applyBorder="1" applyAlignment="1">
      <alignment horizontal="right" vertical="top"/>
    </xf>
    <xf numFmtId="9" fontId="10" fillId="3" borderId="32" xfId="1" applyNumberFormat="1" applyFont="1" applyFill="1" applyBorder="1" applyAlignment="1">
      <alignment horizontal="right" vertical="top"/>
    </xf>
    <xf numFmtId="9" fontId="10" fillId="3" borderId="34" xfId="1" applyNumberFormat="1" applyFont="1" applyFill="1" applyBorder="1" applyAlignment="1">
      <alignment horizontal="right" vertical="top"/>
    </xf>
    <xf numFmtId="9" fontId="10" fillId="0" borderId="0" xfId="1" applyNumberFormat="1" applyFont="1" applyBorder="1" applyAlignment="1">
      <alignment horizontal="right" vertical="top"/>
    </xf>
    <xf numFmtId="9" fontId="10" fillId="0" borderId="15" xfId="1" applyNumberFormat="1" applyFont="1" applyBorder="1" applyAlignment="1">
      <alignment horizontal="right" vertical="top"/>
    </xf>
    <xf numFmtId="9" fontId="10" fillId="0" borderId="20" xfId="1" applyNumberFormat="1" applyFont="1" applyBorder="1" applyAlignment="1">
      <alignment horizontal="right" vertical="top"/>
    </xf>
    <xf numFmtId="9" fontId="10" fillId="0" borderId="32" xfId="1" applyNumberFormat="1" applyFont="1" applyBorder="1" applyAlignment="1">
      <alignment horizontal="right" vertical="top"/>
    </xf>
    <xf numFmtId="49" fontId="15" fillId="0" borderId="0" xfId="0" applyNumberFormat="1" applyFont="1" applyAlignment="1">
      <alignment horizontal="left" vertical="top" wrapText="1"/>
    </xf>
    <xf numFmtId="164" fontId="4" fillId="0" borderId="32" xfId="1" applyNumberFormat="1" applyFont="1" applyBorder="1"/>
    <xf numFmtId="164" fontId="7" fillId="0" borderId="3" xfId="1" applyNumberFormat="1" applyFont="1" applyFill="1" applyBorder="1" applyAlignment="1">
      <alignment horizontal="right" vertical="top" indent="1"/>
    </xf>
    <xf numFmtId="49" fontId="12" fillId="5" borderId="46" xfId="0" applyNumberFormat="1" applyFont="1" applyFill="1" applyBorder="1" applyAlignment="1">
      <alignment horizontal="left" vertical="top" indent="1"/>
    </xf>
    <xf numFmtId="0" fontId="3" fillId="5" borderId="39" xfId="0" applyFont="1" applyFill="1" applyBorder="1"/>
    <xf numFmtId="0" fontId="3" fillId="5" borderId="47" xfId="0" applyFont="1" applyFill="1" applyBorder="1"/>
  </cellXfs>
  <cellStyles count="4">
    <cellStyle name="Comma" xfId="1" builtinId="3"/>
    <cellStyle name="Normal" xfId="0" builtinId="0"/>
    <cellStyle name="Percent" xfId="2" builtinId="5"/>
    <cellStyle name="Percent 2" xfId="3" xr:uid="{E06528C6-0277-42FF-9C24-7ABA9BEC0666}"/>
  </cellStyles>
  <dxfs count="0"/>
  <tableStyles count="0" defaultTableStyle="TableStyleMedium2" defaultPivotStyle="PivotStyleLight16"/>
  <colors>
    <mruColors>
      <color rgb="FFBDD7EE"/>
      <color rgb="FFBDEB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9524</xdr:colOff>
      <xdr:row>0</xdr:row>
      <xdr:rowOff>19050</xdr:rowOff>
    </xdr:from>
    <xdr:ext cx="2971241" cy="1023097"/>
    <xdr:pic>
      <xdr:nvPicPr>
        <xdr:cNvPr id="2" name="Picture 1" descr="Text&#10;&#10;Description automatically generated with medium confidence">
          <a:extLst>
            <a:ext uri="{FF2B5EF4-FFF2-40B4-BE49-F238E27FC236}">
              <a16:creationId xmlns:a16="http://schemas.microsoft.com/office/drawing/2014/main" id="{A6793F63-9260-4FA3-9D35-2C1447904AD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 b="6851"/>
        <a:stretch/>
      </xdr:blipFill>
      <xdr:spPr bwMode="auto">
        <a:xfrm>
          <a:off x="211230" y="19050"/>
          <a:ext cx="2971241" cy="1023097"/>
        </a:xfrm>
        <a:prstGeom prst="rect">
          <a:avLst/>
        </a:prstGeom>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B48E8D-AF85-4A80-85EA-AD860F50B916}">
  <sheetPr>
    <pageSetUpPr fitToPage="1"/>
  </sheetPr>
  <dimension ref="A2:XEG284"/>
  <sheetViews>
    <sheetView showGridLines="0" tabSelected="1" zoomScale="70" zoomScaleNormal="70" zoomScaleSheetLayoutView="95" workbookViewId="0">
      <pane xSplit="3" ySplit="9" topLeftCell="D226" activePane="bottomRight" state="frozen"/>
      <selection pane="topRight" activeCell="D1" sqref="D1"/>
      <selection pane="bottomLeft" activeCell="A10" sqref="A10"/>
      <selection pane="bottomRight" activeCell="Z234" sqref="Z234"/>
    </sheetView>
  </sheetViews>
  <sheetFormatPr defaultRowHeight="12.75" x14ac:dyDescent="0.2"/>
  <cols>
    <col min="1" max="1" width="3" customWidth="1"/>
    <col min="2" max="2" width="51.5703125" bestFit="1" customWidth="1"/>
    <col min="3" max="3" width="11.5703125" customWidth="1"/>
    <col min="4" max="6" width="13.7109375" customWidth="1"/>
    <col min="7" max="7" width="13.85546875" customWidth="1"/>
    <col min="8" max="9" width="13.7109375" customWidth="1"/>
    <col min="10" max="10" width="13.140625" customWidth="1"/>
    <col min="11" max="21" width="13.7109375" customWidth="1"/>
    <col min="24" max="25" width="9.140625" bestFit="1" customWidth="1"/>
  </cols>
  <sheetData>
    <row r="2" spans="2:21 16361:16361" x14ac:dyDescent="0.2">
      <c r="XEG2">
        <v>189</v>
      </c>
    </row>
    <row r="3" spans="2:21 16361:16361" x14ac:dyDescent="0.2">
      <c r="XEG3">
        <v>215</v>
      </c>
    </row>
    <row r="4" spans="2:21 16361:16361" x14ac:dyDescent="0.2">
      <c r="D4" s="1"/>
      <c r="XEG4">
        <v>238</v>
      </c>
    </row>
    <row r="6" spans="2:21 16361:16361" x14ac:dyDescent="0.2">
      <c r="D6" s="296"/>
      <c r="E6" s="296"/>
      <c r="F6" s="296"/>
      <c r="G6" s="296"/>
      <c r="H6" s="296"/>
      <c r="I6" s="296"/>
      <c r="J6" s="296"/>
      <c r="K6" s="296"/>
      <c r="L6" s="296"/>
      <c r="M6" s="296"/>
      <c r="N6" s="296"/>
      <c r="O6" s="296"/>
      <c r="P6" s="296"/>
      <c r="Q6" s="296"/>
      <c r="R6" s="296"/>
      <c r="S6" s="296"/>
      <c r="T6" s="296"/>
      <c r="U6" s="296"/>
    </row>
    <row r="7" spans="2:21 16361:16361" ht="12.75" customHeight="1" x14ac:dyDescent="0.2">
      <c r="B7" s="2"/>
      <c r="D7" s="296"/>
      <c r="E7" s="296"/>
      <c r="F7" s="296"/>
      <c r="G7" s="296"/>
      <c r="H7" s="296"/>
      <c r="I7" s="296"/>
      <c r="J7" s="296"/>
      <c r="K7" s="296"/>
      <c r="L7" s="296"/>
      <c r="M7" s="296"/>
      <c r="N7" s="296"/>
      <c r="O7" s="296"/>
      <c r="P7" s="296"/>
      <c r="Q7" s="296"/>
      <c r="R7" s="296"/>
      <c r="S7" s="296"/>
      <c r="T7" s="296"/>
      <c r="U7" s="296"/>
    </row>
    <row r="9" spans="2:21 16361:16361" ht="15.75" x14ac:dyDescent="0.2">
      <c r="B9" s="175" t="s">
        <v>0</v>
      </c>
      <c r="C9" s="176" t="s">
        <v>1</v>
      </c>
      <c r="D9" s="177" t="s">
        <v>2</v>
      </c>
      <c r="E9" s="178" t="s">
        <v>3</v>
      </c>
      <c r="F9" s="178" t="s">
        <v>4</v>
      </c>
      <c r="G9" s="178" t="s">
        <v>5</v>
      </c>
      <c r="H9" s="179" t="s">
        <v>6</v>
      </c>
      <c r="I9" s="180" t="s">
        <v>7</v>
      </c>
      <c r="J9" s="178" t="s">
        <v>8</v>
      </c>
      <c r="K9" s="178" t="s">
        <v>9</v>
      </c>
      <c r="L9" s="178" t="s">
        <v>10</v>
      </c>
      <c r="M9" s="178" t="s">
        <v>11</v>
      </c>
      <c r="N9" s="178" t="s">
        <v>12</v>
      </c>
      <c r="O9" s="178" t="s">
        <v>13</v>
      </c>
      <c r="P9" s="178" t="s">
        <v>14</v>
      </c>
      <c r="Q9" s="178" t="s">
        <v>15</v>
      </c>
      <c r="R9" s="181" t="s">
        <v>16</v>
      </c>
      <c r="S9" s="181" t="s">
        <v>17</v>
      </c>
      <c r="T9" s="181" t="s">
        <v>18</v>
      </c>
      <c r="U9" s="182" t="s">
        <v>19</v>
      </c>
    </row>
    <row r="10" spans="2:21 16361:16361" x14ac:dyDescent="0.2">
      <c r="B10" s="189" t="s">
        <v>20</v>
      </c>
      <c r="C10" s="49" t="s">
        <v>21</v>
      </c>
      <c r="D10" s="4">
        <v>12251.29</v>
      </c>
      <c r="E10" s="4">
        <v>19073.14</v>
      </c>
      <c r="F10" s="4">
        <v>21668.260999999999</v>
      </c>
      <c r="G10" s="5">
        <v>23988.35</v>
      </c>
      <c r="H10" s="5">
        <v>34151.593999999997</v>
      </c>
      <c r="I10" s="6">
        <f>U10</f>
        <v>45746.137999999999</v>
      </c>
      <c r="J10" s="4">
        <v>21925.404999999999</v>
      </c>
      <c r="K10" s="4">
        <v>22484.437000000002</v>
      </c>
      <c r="L10" s="4">
        <v>22838.973000000002</v>
      </c>
      <c r="M10" s="4">
        <v>23988.35</v>
      </c>
      <c r="N10" s="4">
        <v>27905.088</v>
      </c>
      <c r="O10" s="4">
        <v>30878.903999999999</v>
      </c>
      <c r="P10" s="5">
        <v>32859.095000000001</v>
      </c>
      <c r="Q10" s="5">
        <f>H10</f>
        <v>34151.593999999997</v>
      </c>
      <c r="R10" s="7">
        <v>38170.660000000003</v>
      </c>
      <c r="S10" s="7">
        <v>42435.574999999997</v>
      </c>
      <c r="T10" s="7">
        <v>43578.612000000001</v>
      </c>
      <c r="U10" s="8">
        <v>45746.137999999999</v>
      </c>
    </row>
    <row r="11" spans="2:21 16361:16361" x14ac:dyDescent="0.2">
      <c r="B11" s="189" t="s">
        <v>22</v>
      </c>
      <c r="C11" s="49" t="s">
        <v>21</v>
      </c>
      <c r="D11" s="4">
        <v>1743.6079999999999</v>
      </c>
      <c r="E11" s="4">
        <v>2671.377</v>
      </c>
      <c r="F11" s="4">
        <v>3184.5909999999999</v>
      </c>
      <c r="G11" s="4">
        <v>4160.1580000000004</v>
      </c>
      <c r="H11" s="4">
        <v>4360.3969999999999</v>
      </c>
      <c r="I11" s="6">
        <f t="shared" ref="I11:I16" si="0">U11</f>
        <v>9864.8510000000006</v>
      </c>
      <c r="J11" s="4">
        <v>3255.6619999999998</v>
      </c>
      <c r="K11" s="4">
        <v>3219.3339999999998</v>
      </c>
      <c r="L11" s="4">
        <v>3395.2470000000003</v>
      </c>
      <c r="M11" s="4">
        <v>4160.1579999999994</v>
      </c>
      <c r="N11" s="4">
        <v>6179.5309999999999</v>
      </c>
      <c r="O11" s="4">
        <v>4804.7749999999996</v>
      </c>
      <c r="P11" s="4">
        <v>3798.5149999999994</v>
      </c>
      <c r="Q11" s="4">
        <f>H11</f>
        <v>4360.3969999999999</v>
      </c>
      <c r="R11" s="9">
        <v>5145.3779999999997</v>
      </c>
      <c r="S11" s="9">
        <v>7079.473</v>
      </c>
      <c r="T11" s="9">
        <v>8623.7459999999992</v>
      </c>
      <c r="U11" s="10">
        <v>9864.8510000000006</v>
      </c>
    </row>
    <row r="12" spans="2:21 16361:16361" s="3" customFormat="1" x14ac:dyDescent="0.2">
      <c r="B12" s="190" t="s">
        <v>23</v>
      </c>
      <c r="C12" s="191" t="s">
        <v>21</v>
      </c>
      <c r="D12" s="11">
        <v>13994.897999999999</v>
      </c>
      <c r="E12" s="11">
        <v>21744.517</v>
      </c>
      <c r="F12" s="11">
        <v>24852.851999999999</v>
      </c>
      <c r="G12" s="11">
        <v>28148.508000000002</v>
      </c>
      <c r="H12" s="11">
        <f>H10+H11</f>
        <v>38511.990999999995</v>
      </c>
      <c r="I12" s="12">
        <f t="shared" si="0"/>
        <v>55610.989000000001</v>
      </c>
      <c r="J12" s="11">
        <v>25181.066999999999</v>
      </c>
      <c r="K12" s="11">
        <v>25703.771000000001</v>
      </c>
      <c r="L12" s="11">
        <v>26234.22</v>
      </c>
      <c r="M12" s="11">
        <v>28148.508000000002</v>
      </c>
      <c r="N12" s="11">
        <v>34084.618999999999</v>
      </c>
      <c r="O12" s="11">
        <v>35683.678999999996</v>
      </c>
      <c r="P12" s="11">
        <v>36657.61</v>
      </c>
      <c r="Q12" s="11">
        <f>Q10+Q11</f>
        <v>38511.990999999995</v>
      </c>
      <c r="R12" s="13">
        <f>R10+R11</f>
        <v>43316.038</v>
      </c>
      <c r="S12" s="13">
        <f>S10+S11</f>
        <v>49515.047999999995</v>
      </c>
      <c r="T12" s="13">
        <v>52202.358</v>
      </c>
      <c r="U12" s="14">
        <f>U10+U11</f>
        <v>55610.989000000001</v>
      </c>
    </row>
    <row r="13" spans="2:21 16361:16361" x14ac:dyDescent="0.2">
      <c r="B13" s="190" t="s">
        <v>24</v>
      </c>
      <c r="C13" s="191" t="s">
        <v>21</v>
      </c>
      <c r="D13" s="11">
        <v>5610.7449999999999</v>
      </c>
      <c r="E13" s="11">
        <v>7526.0820000000003</v>
      </c>
      <c r="F13" s="11">
        <v>7756.1809999999996</v>
      </c>
      <c r="G13" s="11">
        <v>10690.948</v>
      </c>
      <c r="H13" s="11">
        <v>19635.133000000002</v>
      </c>
      <c r="I13" s="12">
        <f>+U13</f>
        <v>24309.213</v>
      </c>
      <c r="J13" s="11">
        <v>8657.7340000000004</v>
      </c>
      <c r="K13" s="11">
        <v>8837.8510000000006</v>
      </c>
      <c r="L13" s="11">
        <v>9751.36</v>
      </c>
      <c r="M13" s="11">
        <v>10690.948</v>
      </c>
      <c r="N13" s="11">
        <v>17770.331999999999</v>
      </c>
      <c r="O13" s="11">
        <v>18898.014999999999</v>
      </c>
      <c r="P13" s="11">
        <v>19282.866000000002</v>
      </c>
      <c r="Q13" s="11">
        <v>19635.133000000002</v>
      </c>
      <c r="R13" s="13">
        <v>22238.468000000001</v>
      </c>
      <c r="S13" s="13">
        <v>22561.966</v>
      </c>
      <c r="T13" s="13">
        <v>23235.109</v>
      </c>
      <c r="U13" s="14">
        <v>24309.213</v>
      </c>
    </row>
    <row r="14" spans="2:21 16361:16361" x14ac:dyDescent="0.2">
      <c r="B14" s="189" t="s">
        <v>25</v>
      </c>
      <c r="C14" s="192" t="s">
        <v>21</v>
      </c>
      <c r="D14" s="4">
        <v>7072.5510000000004</v>
      </c>
      <c r="E14" s="4">
        <v>10882.045</v>
      </c>
      <c r="F14" s="4">
        <v>9770.1409999999996</v>
      </c>
      <c r="G14" s="4">
        <v>13179.602000000001</v>
      </c>
      <c r="H14" s="4">
        <v>13881.06</v>
      </c>
      <c r="I14" s="6">
        <f>+U14</f>
        <v>25521.098999999998</v>
      </c>
      <c r="J14" s="4">
        <v>9579.6580000000013</v>
      </c>
      <c r="K14" s="4">
        <v>13617.052</v>
      </c>
      <c r="L14" s="4">
        <v>13357.220000000001</v>
      </c>
      <c r="M14" s="4">
        <v>13179.602000000003</v>
      </c>
      <c r="N14" s="4">
        <v>13100.874</v>
      </c>
      <c r="O14" s="4">
        <v>13566.142999999998</v>
      </c>
      <c r="P14" s="4">
        <v>13928.481</v>
      </c>
      <c r="Q14" s="4">
        <v>13881.06</v>
      </c>
      <c r="R14" s="9">
        <v>14775.541999999999</v>
      </c>
      <c r="S14" s="9">
        <v>18713.63</v>
      </c>
      <c r="T14" s="9">
        <v>20945.118999999999</v>
      </c>
      <c r="U14" s="10">
        <v>25521.098999999998</v>
      </c>
    </row>
    <row r="15" spans="2:21 16361:16361" x14ac:dyDescent="0.2">
      <c r="B15" s="189" t="s">
        <v>26</v>
      </c>
      <c r="C15" s="192" t="s">
        <v>21</v>
      </c>
      <c r="D15" s="4">
        <v>1311.6020000000001</v>
      </c>
      <c r="E15" s="4">
        <v>3336.39</v>
      </c>
      <c r="F15" s="4">
        <v>7326.53</v>
      </c>
      <c r="G15" s="4">
        <v>4277.9579999999996</v>
      </c>
      <c r="H15" s="4">
        <v>4995.7979999999998</v>
      </c>
      <c r="I15" s="6">
        <f>+U15</f>
        <v>5780.6769999999997</v>
      </c>
      <c r="J15" s="4">
        <v>6943.6750000000002</v>
      </c>
      <c r="K15" s="4">
        <v>3248.8679999999999</v>
      </c>
      <c r="L15" s="4">
        <v>3125.64</v>
      </c>
      <c r="M15" s="4">
        <v>4277.9580000000005</v>
      </c>
      <c r="N15" s="4">
        <v>3213.4130000000005</v>
      </c>
      <c r="O15" s="4">
        <v>3219.5210000000002</v>
      </c>
      <c r="P15" s="4">
        <v>3446.2629999999999</v>
      </c>
      <c r="Q15" s="4">
        <v>4995.7979999999998</v>
      </c>
      <c r="R15" s="9">
        <v>6302.0280000000002</v>
      </c>
      <c r="S15" s="9">
        <v>8239.4519999999993</v>
      </c>
      <c r="T15" s="9">
        <v>8022.13</v>
      </c>
      <c r="U15" s="10">
        <v>5780.6769999999997</v>
      </c>
    </row>
    <row r="16" spans="2:21 16361:16361" ht="14.45" customHeight="1" x14ac:dyDescent="0.2">
      <c r="B16" s="190" t="s">
        <v>27</v>
      </c>
      <c r="C16" s="191" t="s">
        <v>21</v>
      </c>
      <c r="D16" s="11">
        <v>8384.1530000000002</v>
      </c>
      <c r="E16" s="11">
        <v>14218.434999999999</v>
      </c>
      <c r="F16" s="11">
        <v>17096.670999999998</v>
      </c>
      <c r="G16" s="11">
        <v>17457.560000000001</v>
      </c>
      <c r="H16" s="11">
        <f>H14+H15</f>
        <v>18876.858</v>
      </c>
      <c r="I16" s="12">
        <f t="shared" si="0"/>
        <v>31301.775999999998</v>
      </c>
      <c r="J16" s="11">
        <v>16523.333000000002</v>
      </c>
      <c r="K16" s="11">
        <v>16865.919999999998</v>
      </c>
      <c r="L16" s="11">
        <v>16482.86</v>
      </c>
      <c r="M16" s="11">
        <v>17457.560000000005</v>
      </c>
      <c r="N16" s="11">
        <v>16314.287</v>
      </c>
      <c r="O16" s="11">
        <v>16785.664000000001</v>
      </c>
      <c r="P16" s="11">
        <v>17374.743999999999</v>
      </c>
      <c r="Q16" s="11">
        <f>Q14+Q15</f>
        <v>18876.858</v>
      </c>
      <c r="R16" s="13">
        <f>R14+R15</f>
        <v>21077.57</v>
      </c>
      <c r="S16" s="13">
        <f>S14+S15</f>
        <v>26953.082000000002</v>
      </c>
      <c r="T16" s="13">
        <v>28967.249</v>
      </c>
      <c r="U16" s="14">
        <f>U14+U15</f>
        <v>31301.775999999998</v>
      </c>
    </row>
    <row r="17" spans="1:21" s="15" customFormat="1" x14ac:dyDescent="0.2">
      <c r="B17" s="193" t="s">
        <v>28</v>
      </c>
      <c r="C17" s="16" t="s">
        <v>21</v>
      </c>
      <c r="D17" s="17">
        <f>+D13+D16</f>
        <v>13994.898000000001</v>
      </c>
      <c r="E17" s="17">
        <f t="shared" ref="E17:S17" si="1">+E13+E16</f>
        <v>21744.517</v>
      </c>
      <c r="F17" s="17">
        <f t="shared" si="1"/>
        <v>24852.851999999999</v>
      </c>
      <c r="G17" s="17">
        <f t="shared" si="1"/>
        <v>28148.508000000002</v>
      </c>
      <c r="H17" s="17">
        <f t="shared" si="1"/>
        <v>38511.991000000002</v>
      </c>
      <c r="I17" s="18">
        <f t="shared" si="1"/>
        <v>55610.989000000001</v>
      </c>
      <c r="J17" s="17">
        <f t="shared" si="1"/>
        <v>25181.067000000003</v>
      </c>
      <c r="K17" s="17">
        <f t="shared" si="1"/>
        <v>25703.771000000001</v>
      </c>
      <c r="L17" s="17">
        <f t="shared" si="1"/>
        <v>26234.22</v>
      </c>
      <c r="M17" s="17">
        <f t="shared" si="1"/>
        <v>28148.508000000005</v>
      </c>
      <c r="N17" s="17">
        <f t="shared" si="1"/>
        <v>34084.618999999999</v>
      </c>
      <c r="O17" s="17">
        <f t="shared" si="1"/>
        <v>35683.679000000004</v>
      </c>
      <c r="P17" s="17">
        <f t="shared" si="1"/>
        <v>36657.61</v>
      </c>
      <c r="Q17" s="17">
        <f t="shared" si="1"/>
        <v>38511.991000000002</v>
      </c>
      <c r="R17" s="19">
        <f t="shared" si="1"/>
        <v>43316.038</v>
      </c>
      <c r="S17" s="19">
        <f t="shared" si="1"/>
        <v>49515.048000000003</v>
      </c>
      <c r="T17" s="19">
        <v>52202.358</v>
      </c>
      <c r="U17" s="20">
        <f t="shared" ref="U17" si="2">+U13+U16</f>
        <v>55610.989000000001</v>
      </c>
    </row>
    <row r="18" spans="1:21" x14ac:dyDescent="0.2">
      <c r="B18" s="194"/>
      <c r="C18" s="194"/>
      <c r="D18" s="194"/>
      <c r="E18" s="194"/>
      <c r="F18" s="194"/>
      <c r="G18" s="194"/>
      <c r="H18" s="194"/>
      <c r="I18" s="195"/>
      <c r="J18" s="194"/>
      <c r="K18" s="194"/>
      <c r="L18" s="194"/>
      <c r="M18" s="194"/>
      <c r="N18" s="194"/>
      <c r="O18" s="194"/>
      <c r="P18" s="194"/>
      <c r="Q18" s="194"/>
      <c r="R18" s="194"/>
      <c r="S18" s="194"/>
      <c r="T18" s="194"/>
      <c r="U18" s="194"/>
    </row>
    <row r="19" spans="1:21" ht="15.75" x14ac:dyDescent="0.2">
      <c r="A19" s="21"/>
      <c r="B19" s="183" t="s">
        <v>29</v>
      </c>
      <c r="C19" s="176"/>
      <c r="D19" s="184" t="s">
        <v>2</v>
      </c>
      <c r="E19" s="179" t="s">
        <v>3</v>
      </c>
      <c r="F19" s="179" t="s">
        <v>4</v>
      </c>
      <c r="G19" s="179" t="s">
        <v>5</v>
      </c>
      <c r="H19" s="179" t="s">
        <v>6</v>
      </c>
      <c r="I19" s="180" t="s">
        <v>7</v>
      </c>
      <c r="J19" s="178" t="s">
        <v>8</v>
      </c>
      <c r="K19" s="178" t="s">
        <v>9</v>
      </c>
      <c r="L19" s="178" t="s">
        <v>10</v>
      </c>
      <c r="M19" s="178" t="s">
        <v>11</v>
      </c>
      <c r="N19" s="178" t="s">
        <v>12</v>
      </c>
      <c r="O19" s="178" t="s">
        <v>13</v>
      </c>
      <c r="P19" s="178" t="s">
        <v>14</v>
      </c>
      <c r="Q19" s="178" t="s">
        <v>15</v>
      </c>
      <c r="R19" s="22" t="s">
        <v>16</v>
      </c>
      <c r="S19" s="22" t="str">
        <f>S9</f>
        <v>Q2 2023</v>
      </c>
      <c r="T19" s="22" t="str">
        <f>T9</f>
        <v>Q3 2023</v>
      </c>
      <c r="U19" s="23" t="str">
        <f>U9</f>
        <v>Q4 2023</v>
      </c>
    </row>
    <row r="20" spans="1:21" x14ac:dyDescent="0.2">
      <c r="A20" s="21"/>
      <c r="B20" s="189" t="s">
        <v>30</v>
      </c>
      <c r="C20" s="49" t="s">
        <v>21</v>
      </c>
      <c r="D20" s="24">
        <v>1699.134</v>
      </c>
      <c r="E20" s="25">
        <v>2767.6260000000002</v>
      </c>
      <c r="F20" s="25">
        <v>3423.8969999999999</v>
      </c>
      <c r="G20" s="25">
        <v>3909.663</v>
      </c>
      <c r="H20" s="25">
        <v>5497.8360000000002</v>
      </c>
      <c r="I20" s="26">
        <v>11678.53</v>
      </c>
      <c r="J20" s="27">
        <v>910.00099999999998</v>
      </c>
      <c r="K20" s="27">
        <v>921.62900000000013</v>
      </c>
      <c r="L20" s="27">
        <v>959.38799999999992</v>
      </c>
      <c r="M20" s="27">
        <v>1118.645</v>
      </c>
      <c r="N20" s="27">
        <v>1047.365</v>
      </c>
      <c r="O20" s="27">
        <v>1241.5559999999998</v>
      </c>
      <c r="P20" s="25">
        <v>1466.1270000000002</v>
      </c>
      <c r="Q20" s="25">
        <v>1742.7880000000005</v>
      </c>
      <c r="R20" s="28">
        <v>1816.903</v>
      </c>
      <c r="S20" s="28">
        <v>2059.9540000000002</v>
      </c>
      <c r="T20" s="28">
        <v>4235.4949999999999</v>
      </c>
      <c r="U20" s="29">
        <v>3566.1780000000008</v>
      </c>
    </row>
    <row r="21" spans="1:21" x14ac:dyDescent="0.2">
      <c r="A21" s="21"/>
      <c r="B21" s="189" t="s">
        <v>31</v>
      </c>
      <c r="C21" s="49" t="s">
        <v>21</v>
      </c>
      <c r="D21" s="30">
        <v>1056.896</v>
      </c>
      <c r="E21" s="31">
        <v>1599.204</v>
      </c>
      <c r="F21" s="31">
        <v>1780.998</v>
      </c>
      <c r="G21" s="31">
        <v>1898.991</v>
      </c>
      <c r="H21" s="31">
        <v>2632.4270000000001</v>
      </c>
      <c r="I21" s="32">
        <v>3104.7069999999999</v>
      </c>
      <c r="J21" s="27">
        <v>446.74900000000002</v>
      </c>
      <c r="K21" s="27">
        <v>416.04200000000003</v>
      </c>
      <c r="L21" s="27">
        <v>442.79699999999991</v>
      </c>
      <c r="M21" s="27">
        <v>593.40300000000002</v>
      </c>
      <c r="N21" s="27">
        <v>486.29399999999998</v>
      </c>
      <c r="O21" s="27">
        <v>670.84499999999991</v>
      </c>
      <c r="P21" s="33">
        <v>651.01900000000001</v>
      </c>
      <c r="Q21" s="33">
        <v>824.26900000000023</v>
      </c>
      <c r="R21" s="31">
        <v>714.5920000000001</v>
      </c>
      <c r="S21" s="31">
        <v>737.00300000000016</v>
      </c>
      <c r="T21" s="31">
        <v>1106.1780000000001</v>
      </c>
      <c r="U21" s="34">
        <v>546.93399999999974</v>
      </c>
    </row>
    <row r="22" spans="1:21" x14ac:dyDescent="0.2">
      <c r="A22" s="21"/>
      <c r="B22" s="189" t="s">
        <v>32</v>
      </c>
      <c r="C22" s="49" t="s">
        <v>21</v>
      </c>
      <c r="D22" s="30">
        <v>781.63699999999994</v>
      </c>
      <c r="E22" s="31">
        <v>1126.1890000000001</v>
      </c>
      <c r="F22" s="31">
        <v>1546.5450000000001</v>
      </c>
      <c r="G22" s="31">
        <v>1600.7719999999999</v>
      </c>
      <c r="H22" s="31">
        <v>2175.0909999999999</v>
      </c>
      <c r="I22" s="32">
        <v>2668.1329999999998</v>
      </c>
      <c r="J22" s="35">
        <v>392.85</v>
      </c>
      <c r="K22" s="35">
        <v>376.721</v>
      </c>
      <c r="L22" s="35">
        <v>391.14700000000011</v>
      </c>
      <c r="M22" s="35">
        <v>440.05499999999989</v>
      </c>
      <c r="N22" s="35">
        <v>524.49</v>
      </c>
      <c r="O22" s="35">
        <v>531.88499999999999</v>
      </c>
      <c r="P22" s="31">
        <v>593.64400000000001</v>
      </c>
      <c r="Q22" s="31">
        <v>525.07199999999989</v>
      </c>
      <c r="R22" s="31">
        <v>698.87300000000005</v>
      </c>
      <c r="S22" s="31">
        <v>686.19399999999996</v>
      </c>
      <c r="T22" s="31">
        <v>758.98199999999997</v>
      </c>
      <c r="U22" s="34">
        <v>524.08399999999983</v>
      </c>
    </row>
    <row r="23" spans="1:21" x14ac:dyDescent="0.2">
      <c r="A23" s="21"/>
      <c r="B23" s="189" t="s">
        <v>33</v>
      </c>
      <c r="C23" s="49" t="s">
        <v>21</v>
      </c>
      <c r="D23" s="36">
        <v>758.02599999999995</v>
      </c>
      <c r="E23" s="33">
        <v>499.35199999999998</v>
      </c>
      <c r="F23" s="33">
        <v>397.00799999999998</v>
      </c>
      <c r="G23" s="33">
        <v>853.34400000000005</v>
      </c>
      <c r="H23" s="33">
        <v>1285.7629999999999</v>
      </c>
      <c r="I23" s="26">
        <v>1410.6890000000001</v>
      </c>
      <c r="J23" s="27">
        <v>217.74799999999993</v>
      </c>
      <c r="K23" s="27">
        <v>188.77400000000023</v>
      </c>
      <c r="L23" s="27">
        <v>189.1689999999999</v>
      </c>
      <c r="M23" s="27">
        <v>257.65299999999996</v>
      </c>
      <c r="N23" s="27">
        <v>306.22000000000003</v>
      </c>
      <c r="O23" s="27">
        <v>299.92599999999999</v>
      </c>
      <c r="P23" s="33">
        <v>334.97900000000027</v>
      </c>
      <c r="Q23" s="33">
        <v>344.63799999999975</v>
      </c>
      <c r="R23" s="31">
        <v>363.15</v>
      </c>
      <c r="S23" s="31">
        <v>310.51499999999999</v>
      </c>
      <c r="T23" s="31">
        <v>464.33800000000002</v>
      </c>
      <c r="U23" s="34">
        <v>272.68600000000015</v>
      </c>
    </row>
    <row r="24" spans="1:21" x14ac:dyDescent="0.2">
      <c r="A24" s="21"/>
      <c r="B24" s="189" t="s">
        <v>34</v>
      </c>
      <c r="C24" s="49" t="s">
        <v>21</v>
      </c>
      <c r="D24" s="36">
        <v>758.02599999999995</v>
      </c>
      <c r="E24" s="33">
        <v>499.35199999999998</v>
      </c>
      <c r="F24" s="33">
        <v>397.00799999999998</v>
      </c>
      <c r="G24" s="33">
        <v>853.34400000000005</v>
      </c>
      <c r="H24" s="33">
        <v>1284.413</v>
      </c>
      <c r="I24" s="26">
        <v>1360.2180000000001</v>
      </c>
      <c r="J24" s="27">
        <v>217.74799999999993</v>
      </c>
      <c r="K24" s="27">
        <v>188.77400000000023</v>
      </c>
      <c r="L24" s="27">
        <v>189.1689999999999</v>
      </c>
      <c r="M24" s="27">
        <v>257.65299999999996</v>
      </c>
      <c r="N24" s="27">
        <v>306.22000000000003</v>
      </c>
      <c r="O24" s="27">
        <v>299.92599999999999</v>
      </c>
      <c r="P24" s="27">
        <v>334.14300000000026</v>
      </c>
      <c r="Q24" s="27">
        <v>344.01</v>
      </c>
      <c r="R24" s="31">
        <v>362.62899999999996</v>
      </c>
      <c r="S24" s="31">
        <v>310.02699999999999</v>
      </c>
      <c r="T24" s="31">
        <v>402.68799999999999</v>
      </c>
      <c r="U24" s="34">
        <v>284.87400000000002</v>
      </c>
    </row>
    <row r="25" spans="1:21" x14ac:dyDescent="0.2">
      <c r="A25" s="21"/>
      <c r="B25" s="189" t="s">
        <v>35</v>
      </c>
      <c r="C25" s="196" t="s">
        <v>21</v>
      </c>
      <c r="D25" s="37">
        <v>757.59100000000001</v>
      </c>
      <c r="E25" s="38">
        <v>496.971</v>
      </c>
      <c r="F25" s="38">
        <v>394.43200000000002</v>
      </c>
      <c r="G25" s="38">
        <v>845.69399999999996</v>
      </c>
      <c r="H25" s="39">
        <v>1248.3420000000001</v>
      </c>
      <c r="I25" s="32">
        <v>1071.972</v>
      </c>
      <c r="J25" s="27">
        <v>216.06700000000001</v>
      </c>
      <c r="K25" s="27">
        <v>186.642</v>
      </c>
      <c r="L25" s="27">
        <v>187.33800000000002</v>
      </c>
      <c r="M25" s="27">
        <v>255.64699999999993</v>
      </c>
      <c r="N25" s="27">
        <v>304.92700000000002</v>
      </c>
      <c r="O25" s="27">
        <v>297.77</v>
      </c>
      <c r="P25" s="38">
        <v>314.36199999999997</v>
      </c>
      <c r="Q25" s="39">
        <v>331.28300000000013</v>
      </c>
      <c r="R25" s="39">
        <v>330.93599999999998</v>
      </c>
      <c r="S25" s="39">
        <v>285.83600000000001</v>
      </c>
      <c r="T25" s="39">
        <v>380.94799999999998</v>
      </c>
      <c r="U25" s="40">
        <f>+I25-R25-S25-T25</f>
        <v>74.252000000000066</v>
      </c>
    </row>
    <row r="26" spans="1:21" x14ac:dyDescent="0.2">
      <c r="B26" s="194"/>
      <c r="C26" s="194"/>
      <c r="D26" s="194"/>
      <c r="E26" s="194"/>
      <c r="F26" s="194"/>
      <c r="G26" s="194"/>
      <c r="H26" s="194"/>
      <c r="I26" s="195"/>
      <c r="J26" s="194"/>
      <c r="K26" s="194"/>
      <c r="L26" s="194"/>
      <c r="M26" s="194"/>
      <c r="N26" s="194"/>
      <c r="O26" s="194"/>
      <c r="P26" s="194"/>
      <c r="Q26" s="194"/>
      <c r="R26" s="194"/>
      <c r="S26" s="194"/>
      <c r="T26" s="194"/>
      <c r="U26" s="194"/>
    </row>
    <row r="27" spans="1:21" ht="15.75" x14ac:dyDescent="0.2">
      <c r="A27" s="21"/>
      <c r="B27" s="183" t="s">
        <v>36</v>
      </c>
      <c r="C27" s="176"/>
      <c r="D27" s="179" t="s">
        <v>2</v>
      </c>
      <c r="E27" s="179" t="s">
        <v>3</v>
      </c>
      <c r="F27" s="179" t="s">
        <v>4</v>
      </c>
      <c r="G27" s="179" t="s">
        <v>5</v>
      </c>
      <c r="H27" s="179" t="s">
        <v>6</v>
      </c>
      <c r="I27" s="180" t="s">
        <v>7</v>
      </c>
      <c r="J27" s="178" t="s">
        <v>8</v>
      </c>
      <c r="K27" s="178" t="s">
        <v>9</v>
      </c>
      <c r="L27" s="178" t="s">
        <v>10</v>
      </c>
      <c r="M27" s="178" t="s">
        <v>11</v>
      </c>
      <c r="N27" s="178" t="s">
        <v>12</v>
      </c>
      <c r="O27" s="178" t="s">
        <v>13</v>
      </c>
      <c r="P27" s="178" t="s">
        <v>14</v>
      </c>
      <c r="Q27" s="178" t="s">
        <v>15</v>
      </c>
      <c r="R27" s="22" t="s">
        <v>16</v>
      </c>
      <c r="S27" s="22" t="str">
        <f>S9</f>
        <v>Q2 2023</v>
      </c>
      <c r="T27" s="22" t="str">
        <f>T9</f>
        <v>Q3 2023</v>
      </c>
      <c r="U27" s="23" t="str">
        <f>U9</f>
        <v>Q4 2023</v>
      </c>
    </row>
    <row r="28" spans="1:21" s="42" customFormat="1" x14ac:dyDescent="0.2">
      <c r="A28" s="41"/>
      <c r="B28" s="197" t="s">
        <v>37</v>
      </c>
      <c r="C28" s="49" t="s">
        <v>21</v>
      </c>
      <c r="D28" s="35">
        <v>244.4</v>
      </c>
      <c r="E28" s="35">
        <v>1768.9480000000001</v>
      </c>
      <c r="F28" s="35">
        <v>420.78399999999999</v>
      </c>
      <c r="G28" s="28">
        <v>786.56899999999996</v>
      </c>
      <c r="H28" s="28">
        <v>1626.2</v>
      </c>
      <c r="I28" s="198">
        <v>1465.116</v>
      </c>
      <c r="J28" s="35">
        <v>283.69400000000002</v>
      </c>
      <c r="K28" s="35">
        <v>54.20999999999998</v>
      </c>
      <c r="L28" s="35">
        <v>257.14</v>
      </c>
      <c r="M28" s="35">
        <v>191.52499999999998</v>
      </c>
      <c r="N28" s="35">
        <v>49.869000000000014</v>
      </c>
      <c r="O28" s="35">
        <v>473.44899999999996</v>
      </c>
      <c r="P28" s="28">
        <v>730.41000000000008</v>
      </c>
      <c r="Q28" s="28">
        <v>372.47199999999998</v>
      </c>
      <c r="R28" s="28">
        <v>334.65499999999997</v>
      </c>
      <c r="S28" s="28">
        <v>508.1149999999999</v>
      </c>
      <c r="T28" s="28">
        <v>-579.4409999999998</v>
      </c>
      <c r="U28" s="29">
        <f>+I28-R28-S28-T28</f>
        <v>1201.7869999999998</v>
      </c>
    </row>
    <row r="29" spans="1:21" s="42" customFormat="1" x14ac:dyDescent="0.2">
      <c r="A29" s="41"/>
      <c r="B29" s="197" t="s">
        <v>38</v>
      </c>
      <c r="C29" s="49" t="s">
        <v>21</v>
      </c>
      <c r="D29" s="35">
        <v>-577.72199999999998</v>
      </c>
      <c r="E29" s="35">
        <v>-1749.8779999999999</v>
      </c>
      <c r="F29" s="35">
        <v>-3570.636</v>
      </c>
      <c r="G29" s="31">
        <v>-2389.9789999999998</v>
      </c>
      <c r="H29" s="31">
        <v>-6024.5919999999996</v>
      </c>
      <c r="I29" s="32">
        <v>-6881.8249999999998</v>
      </c>
      <c r="J29" s="35">
        <v>-461.09100000000001</v>
      </c>
      <c r="K29" s="35">
        <v>-614.39800000000002</v>
      </c>
      <c r="L29" s="35">
        <v>-215.46399999999994</v>
      </c>
      <c r="M29" s="35">
        <v>-1099.0259999999998</v>
      </c>
      <c r="N29" s="35">
        <v>-2865.6220000000003</v>
      </c>
      <c r="O29" s="35">
        <v>-806.09099999999989</v>
      </c>
      <c r="P29" s="31">
        <v>-1015.5250000000001</v>
      </c>
      <c r="Q29" s="31">
        <v>-1337.3539999999994</v>
      </c>
      <c r="R29" s="31">
        <v>-878.35799999999995</v>
      </c>
      <c r="S29" s="31">
        <v>-3616.165</v>
      </c>
      <c r="T29" s="31">
        <v>-821.89200000000005</v>
      </c>
      <c r="U29" s="34">
        <f>+I29-R29-S29-T29</f>
        <v>-1565.4099999999996</v>
      </c>
    </row>
    <row r="30" spans="1:21" s="42" customFormat="1" x14ac:dyDescent="0.2">
      <c r="A30" s="41"/>
      <c r="B30" s="197" t="s">
        <v>39</v>
      </c>
      <c r="C30" s="49" t="s">
        <v>21</v>
      </c>
      <c r="D30" s="35">
        <v>222.078</v>
      </c>
      <c r="E30" s="35">
        <v>431.60300000000001</v>
      </c>
      <c r="F30" s="35">
        <v>2354.953</v>
      </c>
      <c r="G30" s="31">
        <v>2377.1669999999999</v>
      </c>
      <c r="H30" s="31">
        <v>4108.3240000000005</v>
      </c>
      <c r="I30" s="32">
        <v>7948.7330000000002</v>
      </c>
      <c r="J30" s="35">
        <v>84.024000000000044</v>
      </c>
      <c r="K30" s="35">
        <v>494.86400000000009</v>
      </c>
      <c r="L30" s="35">
        <v>476.30999999999977</v>
      </c>
      <c r="M30" s="35">
        <v>1321.9690000000001</v>
      </c>
      <c r="N30" s="35">
        <v>2775.0810000000001</v>
      </c>
      <c r="O30" s="35">
        <v>-169.95300000000043</v>
      </c>
      <c r="P30" s="31">
        <v>493.72300000000041</v>
      </c>
      <c r="Q30" s="31">
        <v>1009.4730000000004</v>
      </c>
      <c r="R30" s="31">
        <v>623.41399999999999</v>
      </c>
      <c r="S30" s="31">
        <v>3746.4559999999992</v>
      </c>
      <c r="T30" s="31">
        <v>1768.8260000000007</v>
      </c>
      <c r="U30" s="34">
        <f>+I30-R30-S30-T30</f>
        <v>1810.0370000000005</v>
      </c>
    </row>
    <row r="31" spans="1:21" s="42" customFormat="1" x14ac:dyDescent="0.2">
      <c r="A31" s="41"/>
      <c r="B31" s="197" t="s">
        <v>40</v>
      </c>
      <c r="C31" s="49" t="s">
        <v>21</v>
      </c>
      <c r="D31" s="35">
        <v>-111.244</v>
      </c>
      <c r="E31" s="35">
        <v>450.673</v>
      </c>
      <c r="F31" s="35">
        <v>-794.899</v>
      </c>
      <c r="G31" s="31">
        <v>773.75699999999995</v>
      </c>
      <c r="H31" s="31">
        <v>-290.06799999999907</v>
      </c>
      <c r="I31" s="32">
        <f t="shared" ref="I31" si="3">SUM(R31:U31)</f>
        <v>2532.0240000000003</v>
      </c>
      <c r="J31" s="35">
        <v>-93.372999999999948</v>
      </c>
      <c r="K31" s="35">
        <v>-65.324000000000012</v>
      </c>
      <c r="L31" s="35">
        <v>517.98599999999988</v>
      </c>
      <c r="M31" s="35">
        <v>414.46800000000019</v>
      </c>
      <c r="N31" s="35">
        <v>-40.672000000000033</v>
      </c>
      <c r="O31" s="35">
        <v>-502.59500000000037</v>
      </c>
      <c r="P31" s="31">
        <v>208.6080000000004</v>
      </c>
      <c r="Q31" s="31">
        <f>H31-SUM(N31:P31)</f>
        <v>44.591000000000918</v>
      </c>
      <c r="R31" s="31">
        <f>SUM(R28:R30)</f>
        <v>79.711000000000013</v>
      </c>
      <c r="S31" s="31">
        <f>SUM(S28:S30)</f>
        <v>638.40599999999904</v>
      </c>
      <c r="T31" s="31">
        <f>SUM(T28:T30)</f>
        <v>367.49300000000085</v>
      </c>
      <c r="U31" s="34">
        <f>SUM(U28:U30)</f>
        <v>1446.4140000000007</v>
      </c>
    </row>
    <row r="32" spans="1:21" s="42" customFormat="1" x14ac:dyDescent="0.2">
      <c r="A32" s="41"/>
      <c r="B32" s="199" t="s">
        <v>41</v>
      </c>
      <c r="C32" s="196" t="s">
        <v>21</v>
      </c>
      <c r="D32" s="35">
        <v>85.510999999999996</v>
      </c>
      <c r="E32" s="35">
        <v>1056.9449999999999</v>
      </c>
      <c r="F32" s="35">
        <v>262.04599999999999</v>
      </c>
      <c r="G32" s="39">
        <v>1035.8040000000001</v>
      </c>
      <c r="H32" s="39">
        <v>745.73500000000104</v>
      </c>
      <c r="I32" s="200">
        <f>+U32</f>
        <v>3267.4050000000002</v>
      </c>
      <c r="J32" s="35">
        <v>168.67300000000006</v>
      </c>
      <c r="K32" s="35">
        <v>103.3490000000001</v>
      </c>
      <c r="L32" s="35">
        <v>621.33499999999958</v>
      </c>
      <c r="M32" s="35">
        <v>1035.8040000000001</v>
      </c>
      <c r="N32" s="35">
        <v>995.13099999999997</v>
      </c>
      <c r="O32" s="35">
        <v>492.5359999999996</v>
      </c>
      <c r="P32" s="39">
        <v>701.14400000000001</v>
      </c>
      <c r="Q32" s="39">
        <v>745.73500000000104</v>
      </c>
      <c r="R32" s="39">
        <v>825.44600000000003</v>
      </c>
      <c r="S32" s="39">
        <v>1463.8519999999987</v>
      </c>
      <c r="T32" s="39">
        <v>1808.8030000000001</v>
      </c>
      <c r="U32" s="34">
        <v>3267.4050000000002</v>
      </c>
    </row>
    <row r="33" spans="2:21" x14ac:dyDescent="0.2">
      <c r="B33" s="194"/>
      <c r="C33" s="194"/>
      <c r="D33" s="194"/>
      <c r="E33" s="194"/>
      <c r="F33" s="194"/>
      <c r="G33" s="194"/>
      <c r="H33" s="201"/>
      <c r="I33" s="202"/>
      <c r="J33" s="194"/>
      <c r="K33" s="194"/>
      <c r="L33" s="194"/>
      <c r="M33" s="194"/>
      <c r="N33" s="194"/>
      <c r="O33" s="194"/>
      <c r="P33" s="194"/>
      <c r="Q33" s="194"/>
      <c r="R33" s="194"/>
      <c r="S33" s="194"/>
      <c r="T33" s="194"/>
      <c r="U33" s="194"/>
    </row>
    <row r="34" spans="2:21" ht="15.75" x14ac:dyDescent="0.2">
      <c r="B34" s="185" t="s">
        <v>42</v>
      </c>
      <c r="C34" s="186"/>
      <c r="D34" s="22" t="s">
        <v>2</v>
      </c>
      <c r="E34" s="22" t="s">
        <v>3</v>
      </c>
      <c r="F34" s="22" t="s">
        <v>4</v>
      </c>
      <c r="G34" s="22" t="s">
        <v>5</v>
      </c>
      <c r="H34" s="179" t="s">
        <v>6</v>
      </c>
      <c r="I34" s="187" t="s">
        <v>7</v>
      </c>
      <c r="J34" s="188" t="s">
        <v>8</v>
      </c>
      <c r="K34" s="188" t="s">
        <v>9</v>
      </c>
      <c r="L34" s="188" t="s">
        <v>10</v>
      </c>
      <c r="M34" s="188" t="s">
        <v>11</v>
      </c>
      <c r="N34" s="188" t="s">
        <v>12</v>
      </c>
      <c r="O34" s="188" t="s">
        <v>13</v>
      </c>
      <c r="P34" s="188" t="s">
        <v>14</v>
      </c>
      <c r="Q34" s="178" t="s">
        <v>15</v>
      </c>
      <c r="R34" s="22" t="s">
        <v>16</v>
      </c>
      <c r="S34" s="22" t="str">
        <f>S9</f>
        <v>Q2 2023</v>
      </c>
      <c r="T34" s="22" t="str">
        <f>T9</f>
        <v>Q3 2023</v>
      </c>
      <c r="U34" s="23" t="str">
        <f>U9</f>
        <v>Q4 2023</v>
      </c>
    </row>
    <row r="35" spans="2:21" s="48" customFormat="1" x14ac:dyDescent="0.2">
      <c r="B35" s="203" t="s">
        <v>43</v>
      </c>
      <c r="C35" s="43" t="s">
        <v>44</v>
      </c>
      <c r="D35" s="44">
        <f t="shared" ref="D35:U35" si="4">D21/D20</f>
        <v>0.62202039391831365</v>
      </c>
      <c r="E35" s="45">
        <f t="shared" si="4"/>
        <v>0.57782518302689734</v>
      </c>
      <c r="F35" s="45">
        <f t="shared" si="4"/>
        <v>0.52016693259172231</v>
      </c>
      <c r="G35" s="45">
        <f t="shared" si="4"/>
        <v>0.48571731118513284</v>
      </c>
      <c r="H35" s="45">
        <f t="shared" si="4"/>
        <v>0.47881148146288832</v>
      </c>
      <c r="I35" s="46">
        <f t="shared" si="4"/>
        <v>0.26584741401529127</v>
      </c>
      <c r="J35" s="45">
        <f t="shared" si="4"/>
        <v>0.49093242754678296</v>
      </c>
      <c r="K35" s="45">
        <f t="shared" si="4"/>
        <v>0.4514202569580601</v>
      </c>
      <c r="L35" s="45">
        <f t="shared" si="4"/>
        <v>0.46154110745600313</v>
      </c>
      <c r="M35" s="45">
        <f t="shared" si="4"/>
        <v>0.53046587612692142</v>
      </c>
      <c r="N35" s="45">
        <f t="shared" si="4"/>
        <v>0.46430232058546922</v>
      </c>
      <c r="O35" s="45">
        <f t="shared" si="4"/>
        <v>0.54032601026453908</v>
      </c>
      <c r="P35" s="45">
        <f t="shared" si="4"/>
        <v>0.4440399774371524</v>
      </c>
      <c r="Q35" s="45">
        <f t="shared" si="4"/>
        <v>0.47295999283906021</v>
      </c>
      <c r="R35" s="45">
        <f t="shared" si="4"/>
        <v>0.39330222912285362</v>
      </c>
      <c r="S35" s="45">
        <f t="shared" si="4"/>
        <v>0.35777643578448842</v>
      </c>
      <c r="T35" s="45">
        <f t="shared" si="4"/>
        <v>0.26116852929822848</v>
      </c>
      <c r="U35" s="47">
        <f t="shared" si="4"/>
        <v>0.15336699401992823</v>
      </c>
    </row>
    <row r="36" spans="2:21" s="48" customFormat="1" x14ac:dyDescent="0.2">
      <c r="B36" s="197" t="s">
        <v>45</v>
      </c>
      <c r="C36" s="49" t="s">
        <v>44</v>
      </c>
      <c r="D36" s="50">
        <f t="shared" ref="D36:U36" si="5">D22/D20</f>
        <v>0.46002081060116501</v>
      </c>
      <c r="E36" s="51">
        <f t="shared" si="5"/>
        <v>0.4069151684512286</v>
      </c>
      <c r="F36" s="51">
        <f t="shared" si="5"/>
        <v>0.45169144983041259</v>
      </c>
      <c r="G36" s="51">
        <f t="shared" si="5"/>
        <v>0.40943989290125515</v>
      </c>
      <c r="H36" s="51">
        <f t="shared" si="5"/>
        <v>0.39562675205298953</v>
      </c>
      <c r="I36" s="52">
        <f t="shared" si="5"/>
        <v>0.22846479822374902</v>
      </c>
      <c r="J36" s="51">
        <f t="shared" si="5"/>
        <v>0.43170282230459089</v>
      </c>
      <c r="K36" s="51">
        <f t="shared" si="5"/>
        <v>0.40875558386292093</v>
      </c>
      <c r="L36" s="51">
        <f t="shared" si="5"/>
        <v>0.40770470341509391</v>
      </c>
      <c r="M36" s="51">
        <f t="shared" si="5"/>
        <v>0.3933821721815231</v>
      </c>
      <c r="N36" s="51">
        <f t="shared" si="5"/>
        <v>0.50077098241778173</v>
      </c>
      <c r="O36" s="51">
        <f t="shared" si="5"/>
        <v>0.42840194079042754</v>
      </c>
      <c r="P36" s="51">
        <f t="shared" si="5"/>
        <v>0.40490625982605866</v>
      </c>
      <c r="Q36" s="51">
        <f t="shared" si="5"/>
        <v>0.30128277220178229</v>
      </c>
      <c r="R36" s="51">
        <f t="shared" si="5"/>
        <v>0.38465069406567109</v>
      </c>
      <c r="S36" s="51">
        <f t="shared" si="5"/>
        <v>0.33311132190330461</v>
      </c>
      <c r="T36" s="51">
        <f t="shared" si="5"/>
        <v>0.1791955839872317</v>
      </c>
      <c r="U36" s="53">
        <f t="shared" si="5"/>
        <v>0.14695957408744031</v>
      </c>
    </row>
    <row r="37" spans="2:21" s="48" customFormat="1" x14ac:dyDescent="0.2">
      <c r="B37" s="197" t="s">
        <v>46</v>
      </c>
      <c r="C37" s="49" t="s">
        <v>44</v>
      </c>
      <c r="D37" s="50">
        <f>D24/D$20</f>
        <v>0.44612490833565804</v>
      </c>
      <c r="E37" s="51">
        <f t="shared" ref="E37:U37" si="6">E24/E$20</f>
        <v>0.18042611248774218</v>
      </c>
      <c r="F37" s="51">
        <f t="shared" si="6"/>
        <v>0.11595208617548951</v>
      </c>
      <c r="G37" s="51">
        <f t="shared" si="6"/>
        <v>0.2182653594440237</v>
      </c>
      <c r="H37" s="51">
        <f t="shared" si="6"/>
        <v>0.23362155582669253</v>
      </c>
      <c r="I37" s="52">
        <f t="shared" si="6"/>
        <v>0.116471679226752</v>
      </c>
      <c r="J37" s="51">
        <f t="shared" si="6"/>
        <v>0.23928325353488616</v>
      </c>
      <c r="K37" s="51">
        <f t="shared" si="6"/>
        <v>0.20482645402868205</v>
      </c>
      <c r="L37" s="51">
        <f t="shared" si="6"/>
        <v>0.1971767418395893</v>
      </c>
      <c r="M37" s="51">
        <f t="shared" si="6"/>
        <v>0.23032597472835437</v>
      </c>
      <c r="N37" s="51">
        <f t="shared" si="6"/>
        <v>0.29237180925465339</v>
      </c>
      <c r="O37" s="51">
        <f t="shared" si="6"/>
        <v>0.24157267171194857</v>
      </c>
      <c r="P37" s="51">
        <f t="shared" si="6"/>
        <v>0.2279086327446396</v>
      </c>
      <c r="Q37" s="51">
        <f t="shared" si="6"/>
        <v>0.19739061779172218</v>
      </c>
      <c r="R37" s="51">
        <f t="shared" si="6"/>
        <v>0.19958632904453344</v>
      </c>
      <c r="S37" s="51">
        <f t="shared" si="6"/>
        <v>0.15050190441145772</v>
      </c>
      <c r="T37" s="51">
        <f t="shared" si="6"/>
        <v>9.5074601669934686E-2</v>
      </c>
      <c r="U37" s="53">
        <f t="shared" si="6"/>
        <v>7.9882159555692389E-2</v>
      </c>
    </row>
    <row r="38" spans="2:21" s="48" customFormat="1" x14ac:dyDescent="0.2">
      <c r="B38" s="197" t="s">
        <v>47</v>
      </c>
      <c r="C38" s="49" t="s">
        <v>44</v>
      </c>
      <c r="D38" s="50">
        <f t="shared" ref="D38:U38" si="7">D25/D20</f>
        <v>0.44586889556680048</v>
      </c>
      <c r="E38" s="51">
        <f t="shared" si="7"/>
        <v>0.17956580838595965</v>
      </c>
      <c r="F38" s="51">
        <f t="shared" si="7"/>
        <v>0.11519972709459426</v>
      </c>
      <c r="G38" s="51">
        <f t="shared" si="7"/>
        <v>0.21630866905920024</v>
      </c>
      <c r="H38" s="51">
        <f t="shared" si="7"/>
        <v>0.22706061075666864</v>
      </c>
      <c r="I38" s="52">
        <f t="shared" si="7"/>
        <v>9.1789976991967309E-2</v>
      </c>
      <c r="J38" s="51">
        <f t="shared" si="7"/>
        <v>0.23743600281757934</v>
      </c>
      <c r="K38" s="51">
        <f t="shared" si="7"/>
        <v>0.2025131587656204</v>
      </c>
      <c r="L38" s="51">
        <f t="shared" si="7"/>
        <v>0.19526823349885555</v>
      </c>
      <c r="M38" s="51">
        <f t="shared" si="7"/>
        <v>0.22853273379847935</v>
      </c>
      <c r="N38" s="51">
        <f t="shared" si="7"/>
        <v>0.29113728260921456</v>
      </c>
      <c r="O38" s="51">
        <f t="shared" si="7"/>
        <v>0.23983614110036119</v>
      </c>
      <c r="P38" s="51">
        <f t="shared" si="7"/>
        <v>0.21441662284372359</v>
      </c>
      <c r="Q38" s="51">
        <f t="shared" si="7"/>
        <v>0.19008795103018844</v>
      </c>
      <c r="R38" s="51">
        <f t="shared" si="7"/>
        <v>0.18214291021590034</v>
      </c>
      <c r="S38" s="51">
        <f t="shared" si="7"/>
        <v>0.13875843829522405</v>
      </c>
      <c r="T38" s="51">
        <f t="shared" si="7"/>
        <v>8.9941789566508751E-2</v>
      </c>
      <c r="U38" s="53">
        <f t="shared" si="7"/>
        <v>2.0821170451951657E-2</v>
      </c>
    </row>
    <row r="39" spans="2:21" s="48" customFormat="1" ht="15" x14ac:dyDescent="0.2">
      <c r="B39" s="197" t="s">
        <v>160</v>
      </c>
      <c r="C39" s="49" t="s">
        <v>48</v>
      </c>
      <c r="D39" s="54">
        <v>1.1000000000000001</v>
      </c>
      <c r="E39" s="55">
        <v>0.6</v>
      </c>
      <c r="F39" s="55">
        <v>2.4</v>
      </c>
      <c r="G39" s="55">
        <v>2.2999999999999998</v>
      </c>
      <c r="H39" s="56">
        <v>1.965722353685432</v>
      </c>
      <c r="I39" s="57">
        <v>4.4118651506502866</v>
      </c>
      <c r="J39" s="58">
        <v>2.1458330151457297</v>
      </c>
      <c r="K39" s="58">
        <v>2.6096766900000126</v>
      </c>
      <c r="L39" s="58">
        <v>2.141272686388942</v>
      </c>
      <c r="M39" s="58">
        <v>2.296314967831167</v>
      </c>
      <c r="N39" s="58">
        <v>0.27295658639821541</v>
      </c>
      <c r="O39" s="58">
        <v>0.86507206247781321</v>
      </c>
      <c r="P39" s="58">
        <v>1.5553716351145048</v>
      </c>
      <c r="Q39" s="58">
        <v>1.965722353685432</v>
      </c>
      <c r="R39" s="58">
        <v>2.1212344732161639</v>
      </c>
      <c r="S39" s="58">
        <v>3.4573814840726116</v>
      </c>
      <c r="T39" s="58">
        <v>3.9677178553288659</v>
      </c>
      <c r="U39" s="59">
        <v>4.4118651506502866</v>
      </c>
    </row>
    <row r="40" spans="2:21" s="48" customFormat="1" x14ac:dyDescent="0.2">
      <c r="B40" s="197" t="s">
        <v>49</v>
      </c>
      <c r="C40" s="49" t="s">
        <v>44</v>
      </c>
      <c r="D40" s="60">
        <f>D28/D22</f>
        <v>0.31267711226566813</v>
      </c>
      <c r="E40" s="61">
        <f t="shared" ref="E40:U40" si="8">E28/E22</f>
        <v>1.5707381265489184</v>
      </c>
      <c r="F40" s="61">
        <f t="shared" si="8"/>
        <v>0.2720800235363342</v>
      </c>
      <c r="G40" s="61">
        <f t="shared" si="8"/>
        <v>0.49136853967960459</v>
      </c>
      <c r="H40" s="62">
        <f t="shared" si="8"/>
        <v>0.74764688006156987</v>
      </c>
      <c r="I40" s="204">
        <f t="shared" si="8"/>
        <v>0.54911655453457531</v>
      </c>
      <c r="J40" s="61">
        <f t="shared" si="8"/>
        <v>0.72214331169657631</v>
      </c>
      <c r="K40" s="61">
        <f t="shared" si="8"/>
        <v>0.14389959678382669</v>
      </c>
      <c r="L40" s="61">
        <f t="shared" si="8"/>
        <v>0.65739990336114018</v>
      </c>
      <c r="M40" s="61">
        <f t="shared" si="8"/>
        <v>0.43522968719819116</v>
      </c>
      <c r="N40" s="61">
        <f t="shared" si="8"/>
        <v>9.508093576617288E-2</v>
      </c>
      <c r="O40" s="61">
        <f t="shared" si="8"/>
        <v>0.89013414553897918</v>
      </c>
      <c r="P40" s="61">
        <f t="shared" si="8"/>
        <v>1.2303838664249955</v>
      </c>
      <c r="Q40" s="61">
        <f t="shared" si="8"/>
        <v>0.70937319072431981</v>
      </c>
      <c r="R40" s="61">
        <f t="shared" si="8"/>
        <v>0.47884951915440993</v>
      </c>
      <c r="S40" s="61">
        <f t="shared" si="8"/>
        <v>0.74048301209278999</v>
      </c>
      <c r="T40" s="61">
        <f t="shared" si="8"/>
        <v>-0.76344498288496943</v>
      </c>
      <c r="U40" s="205">
        <f t="shared" si="8"/>
        <v>2.2931190419856362</v>
      </c>
    </row>
    <row r="41" spans="2:21" s="48" customFormat="1" x14ac:dyDescent="0.2">
      <c r="B41" s="197" t="s">
        <v>50</v>
      </c>
      <c r="C41" s="49" t="s">
        <v>44</v>
      </c>
      <c r="D41" s="60">
        <v>0.17086073239828223</v>
      </c>
      <c r="E41" s="61">
        <v>0.23147581968944797</v>
      </c>
      <c r="F41" s="61">
        <v>0.52216419395060532</v>
      </c>
      <c r="G41" s="61">
        <v>0.4421640625321534</v>
      </c>
      <c r="H41" s="62">
        <v>0.25802967568388763</v>
      </c>
      <c r="I41" s="63">
        <v>0.6221509302030932</v>
      </c>
      <c r="J41" s="61">
        <v>0.41003800763571618</v>
      </c>
      <c r="K41" s="61">
        <v>0.46742415096158552</v>
      </c>
      <c r="L41" s="61">
        <v>0.40467155350638268</v>
      </c>
      <c r="M41" s="61">
        <v>0.4421640625321534</v>
      </c>
      <c r="N41" s="61">
        <v>0.20164249041604851</v>
      </c>
      <c r="O41" s="61">
        <v>0.18972828627768579</v>
      </c>
      <c r="P41" s="61">
        <v>0.21462867604846705</v>
      </c>
      <c r="Q41" s="61">
        <v>0.25802967568388763</v>
      </c>
      <c r="R41" s="61">
        <v>0.30647025685402429</v>
      </c>
      <c r="S41" s="61">
        <v>0.49092164623072498</v>
      </c>
      <c r="T41" s="61">
        <v>0.571039972310868</v>
      </c>
      <c r="U41" s="64">
        <v>0.6221509302030932</v>
      </c>
    </row>
    <row r="42" spans="2:21" s="48" customFormat="1" ht="15" x14ac:dyDescent="0.2">
      <c r="B42" s="197" t="s">
        <v>161</v>
      </c>
      <c r="C42" s="49" t="s">
        <v>44</v>
      </c>
      <c r="D42" s="308">
        <v>9.9989554144365778E-2</v>
      </c>
      <c r="E42" s="309">
        <v>9.3045952364008214E-2</v>
      </c>
      <c r="F42" s="309">
        <v>9.5847264933317522E-2</v>
      </c>
      <c r="G42" s="309">
        <v>7.7683134017640973E-2</v>
      </c>
      <c r="H42" s="309">
        <v>7.7245654206697545E-2</v>
      </c>
      <c r="I42" s="310">
        <v>5.7177565064809095E-2</v>
      </c>
      <c r="J42" s="51">
        <v>8.334500452710919E-2</v>
      </c>
      <c r="K42" s="51">
        <v>7.711689261574825E-2</v>
      </c>
      <c r="L42" s="51">
        <v>7.5550922173467053E-2</v>
      </c>
      <c r="M42" s="51">
        <v>7.7683110557986892E-2</v>
      </c>
      <c r="N42" s="51">
        <v>7.3322214907254393E-2</v>
      </c>
      <c r="O42" s="51">
        <v>7.5640466637806894E-2</v>
      </c>
      <c r="P42" s="51">
        <v>7.6680612545292695E-2</v>
      </c>
      <c r="Q42" s="51">
        <v>7.7245654206697545E-2</v>
      </c>
      <c r="R42" s="51">
        <v>6.7471689226555567E-2</v>
      </c>
      <c r="S42" s="51">
        <v>6.1005231612604204E-2</v>
      </c>
      <c r="T42" s="51">
        <v>6.5212684034140475E-2</v>
      </c>
      <c r="U42" s="53">
        <v>5.7177565064809095E-2</v>
      </c>
    </row>
    <row r="43" spans="2:21" s="48" customFormat="1" ht="15" x14ac:dyDescent="0.2">
      <c r="B43" s="197" t="s">
        <v>162</v>
      </c>
      <c r="C43" s="49" t="s">
        <v>44</v>
      </c>
      <c r="D43" s="311">
        <v>0.14456974240005002</v>
      </c>
      <c r="E43" s="312">
        <v>7.6023228440170509E-2</v>
      </c>
      <c r="F43" s="312">
        <v>5.1956703009233648E-2</v>
      </c>
      <c r="G43" s="312">
        <v>9.2517811308198694E-2</v>
      </c>
      <c r="H43" s="312">
        <v>8.4706823806214845E-2</v>
      </c>
      <c r="I43" s="313">
        <v>6.1950503696429064E-2</v>
      </c>
      <c r="J43" s="51">
        <v>0.1061284891508211</v>
      </c>
      <c r="K43" s="51">
        <v>9.7992338450353766E-2</v>
      </c>
      <c r="L43" s="51">
        <v>9.0732863817559128E-2</v>
      </c>
      <c r="M43" s="51">
        <v>9.2517811308198694E-2</v>
      </c>
      <c r="N43" s="51">
        <v>8.6073430288448036E-2</v>
      </c>
      <c r="O43" s="51">
        <v>8.1942175533491993E-2</v>
      </c>
      <c r="P43" s="51">
        <v>8.3679707894364075E-2</v>
      </c>
      <c r="Q43" s="51">
        <v>8.4706823806214845E-2</v>
      </c>
      <c r="R43" s="51">
        <v>6.9280690714896967E-2</v>
      </c>
      <c r="S43" s="51">
        <v>6.3763247415734636E-2</v>
      </c>
      <c r="T43" s="51">
        <v>6.6889848674052274E-2</v>
      </c>
      <c r="U43" s="53">
        <v>6.1950503696429064E-2</v>
      </c>
    </row>
    <row r="44" spans="2:21" s="48" customFormat="1" x14ac:dyDescent="0.2">
      <c r="B44" s="197" t="s">
        <v>51</v>
      </c>
      <c r="C44" s="49" t="s">
        <v>21</v>
      </c>
      <c r="D44" s="65">
        <v>29.84</v>
      </c>
      <c r="E44" s="56">
        <v>308.947</v>
      </c>
      <c r="F44" s="56">
        <v>326.53800000000001</v>
      </c>
      <c r="G44" s="56">
        <v>341.84399999999999</v>
      </c>
      <c r="H44" s="56">
        <v>394.108</v>
      </c>
      <c r="I44" s="57">
        <v>666.95699999999999</v>
      </c>
      <c r="J44" s="66">
        <v>78.989000000000004</v>
      </c>
      <c r="K44" s="66">
        <v>83.375</v>
      </c>
      <c r="L44" s="66">
        <v>83.921000000000006</v>
      </c>
      <c r="M44" s="66">
        <v>95.558999999999969</v>
      </c>
      <c r="N44" s="66">
        <v>93.105000000000004</v>
      </c>
      <c r="O44" s="66">
        <v>102.11299999999999</v>
      </c>
      <c r="P44" s="66">
        <v>99.507000000000005</v>
      </c>
      <c r="Q44" s="66">
        <v>99.382999999999981</v>
      </c>
      <c r="R44" s="66">
        <v>121.64100000000001</v>
      </c>
      <c r="S44" s="66">
        <v>141.16300000000001</v>
      </c>
      <c r="T44" s="66">
        <v>199.072</v>
      </c>
      <c r="U44" s="67">
        <v>205.08099999999996</v>
      </c>
    </row>
    <row r="45" spans="2:21" s="48" customFormat="1" ht="15" x14ac:dyDescent="0.2">
      <c r="B45" s="197" t="s">
        <v>163</v>
      </c>
      <c r="C45" s="49" t="s">
        <v>48</v>
      </c>
      <c r="D45" s="65">
        <f>D22/D44</f>
        <v>26.194269436997317</v>
      </c>
      <c r="E45" s="56">
        <f t="shared" ref="E45:U45" si="9">E22/E44</f>
        <v>3.6452498324955416</v>
      </c>
      <c r="F45" s="56">
        <f t="shared" si="9"/>
        <v>4.7361869062712456</v>
      </c>
      <c r="G45" s="56">
        <f t="shared" si="9"/>
        <v>4.6827558769497193</v>
      </c>
      <c r="H45" s="56">
        <f t="shared" si="9"/>
        <v>5.5190227044363471</v>
      </c>
      <c r="I45" s="57">
        <f t="shared" si="9"/>
        <v>4.0004573008454818</v>
      </c>
      <c r="J45" s="66">
        <f t="shared" si="9"/>
        <v>4.9734773196267836</v>
      </c>
      <c r="K45" s="66">
        <f t="shared" si="9"/>
        <v>4.5183928035982008</v>
      </c>
      <c r="L45" s="66">
        <f t="shared" si="9"/>
        <v>4.6608953658798162</v>
      </c>
      <c r="M45" s="66">
        <f t="shared" si="9"/>
        <v>4.6050607478102537</v>
      </c>
      <c r="N45" s="66">
        <f t="shared" si="9"/>
        <v>5.633317222490736</v>
      </c>
      <c r="O45" s="66">
        <f t="shared" si="9"/>
        <v>5.2087883031543489</v>
      </c>
      <c r="P45" s="66">
        <f t="shared" si="9"/>
        <v>5.9658516486277344</v>
      </c>
      <c r="Q45" s="66">
        <f t="shared" si="9"/>
        <v>5.2833180725073703</v>
      </c>
      <c r="R45" s="66">
        <f t="shared" si="9"/>
        <v>5.7453736815711807</v>
      </c>
      <c r="S45" s="66">
        <f t="shared" si="9"/>
        <v>4.8610046541940868</v>
      </c>
      <c r="T45" s="66">
        <f t="shared" si="9"/>
        <v>3.812600466162996</v>
      </c>
      <c r="U45" s="67">
        <f t="shared" si="9"/>
        <v>2.5554975838814906</v>
      </c>
    </row>
    <row r="46" spans="2:21" s="48" customFormat="1" x14ac:dyDescent="0.2">
      <c r="B46" s="197" t="s">
        <v>52</v>
      </c>
      <c r="C46" s="49" t="s">
        <v>53</v>
      </c>
      <c r="D46" s="69">
        <f t="shared" ref="D46:U46" si="10">D25/D48</f>
        <v>0.19728932291666668</v>
      </c>
      <c r="E46" s="70">
        <f t="shared" si="10"/>
        <v>0.12941953125</v>
      </c>
      <c r="F46" s="70">
        <f t="shared" si="10"/>
        <v>0.10271666666666666</v>
      </c>
      <c r="G46" s="70">
        <f t="shared" si="10"/>
        <v>0.22023281249999999</v>
      </c>
      <c r="H46" s="297">
        <f t="shared" si="10"/>
        <v>0.25168880603198279</v>
      </c>
      <c r="I46" s="71">
        <f t="shared" si="10"/>
        <v>0.2106907515547202</v>
      </c>
      <c r="J46" s="72">
        <f t="shared" si="10"/>
        <v>5.6267447916666671E-2</v>
      </c>
      <c r="K46" s="72">
        <f t="shared" si="10"/>
        <v>4.86046875E-2</v>
      </c>
      <c r="L46" s="72">
        <f t="shared" si="10"/>
        <v>4.8785937500000008E-2</v>
      </c>
      <c r="M46" s="72">
        <f t="shared" si="10"/>
        <v>6.657473958333332E-2</v>
      </c>
      <c r="N46" s="72">
        <f t="shared" si="10"/>
        <v>6.6837384315635656E-2</v>
      </c>
      <c r="O46" s="72">
        <f t="shared" si="10"/>
        <v>5.8500982318271118E-2</v>
      </c>
      <c r="P46" s="72">
        <f t="shared" si="10"/>
        <v>6.1760707269155203E-2</v>
      </c>
      <c r="Q46" s="72">
        <f t="shared" si="10"/>
        <v>6.5085068762279E-2</v>
      </c>
      <c r="R46" s="72">
        <f t="shared" si="10"/>
        <v>6.501689587426325E-2</v>
      </c>
      <c r="S46" s="72">
        <f t="shared" si="10"/>
        <v>5.617964057027143E-2</v>
      </c>
      <c r="T46" s="72">
        <f t="shared" si="10"/>
        <v>7.4873429924725218E-2</v>
      </c>
      <c r="U46" s="73">
        <f t="shared" si="10"/>
        <v>1.4593860366167305E-2</v>
      </c>
    </row>
    <row r="47" spans="2:21" s="48" customFormat="1" x14ac:dyDescent="0.2">
      <c r="B47" s="197" t="s">
        <v>54</v>
      </c>
      <c r="C47" s="49" t="s">
        <v>53</v>
      </c>
      <c r="D47" s="54">
        <v>0</v>
      </c>
      <c r="E47" s="55">
        <v>0</v>
      </c>
      <c r="F47" s="55">
        <v>0</v>
      </c>
      <c r="G47" s="55">
        <v>0</v>
      </c>
      <c r="H47" s="55"/>
      <c r="I47" s="68">
        <v>0</v>
      </c>
      <c r="J47" s="58">
        <v>0</v>
      </c>
      <c r="K47" s="58">
        <v>0</v>
      </c>
      <c r="L47" s="58">
        <v>0</v>
      </c>
      <c r="M47" s="58">
        <v>0</v>
      </c>
      <c r="N47" s="58">
        <v>0</v>
      </c>
      <c r="O47" s="58">
        <v>0</v>
      </c>
      <c r="P47" s="58">
        <v>0</v>
      </c>
      <c r="Q47" s="58">
        <v>0</v>
      </c>
      <c r="R47" s="58">
        <v>0</v>
      </c>
      <c r="S47" s="58">
        <v>0</v>
      </c>
      <c r="T47" s="66">
        <v>0</v>
      </c>
      <c r="U47" s="67">
        <v>0</v>
      </c>
    </row>
    <row r="48" spans="2:21" s="48" customFormat="1" x14ac:dyDescent="0.2">
      <c r="B48" s="206" t="s">
        <v>55</v>
      </c>
      <c r="C48" s="74" t="s">
        <v>56</v>
      </c>
      <c r="D48" s="75">
        <v>3840</v>
      </c>
      <c r="E48" s="76">
        <v>3840</v>
      </c>
      <c r="F48" s="76">
        <v>3840</v>
      </c>
      <c r="G48" s="76">
        <v>3840</v>
      </c>
      <c r="H48" s="76">
        <f>(3840*38+5090*327)/365</f>
        <v>4959.8630136986303</v>
      </c>
      <c r="I48" s="77">
        <v>5087.893</v>
      </c>
      <c r="J48" s="76">
        <f>G48</f>
        <v>3840</v>
      </c>
      <c r="K48" s="76">
        <f>J48</f>
        <v>3840</v>
      </c>
      <c r="L48" s="76">
        <f>K48</f>
        <v>3840</v>
      </c>
      <c r="M48" s="76">
        <f>L48</f>
        <v>3840</v>
      </c>
      <c r="N48" s="78">
        <f>(3840*38+5090*52)/90</f>
        <v>4562.2222222222226</v>
      </c>
      <c r="O48" s="78">
        <v>5090</v>
      </c>
      <c r="P48" s="78">
        <v>5090</v>
      </c>
      <c r="Q48" s="78">
        <v>5090</v>
      </c>
      <c r="R48" s="78">
        <v>5090</v>
      </c>
      <c r="S48" s="78">
        <v>5087.893</v>
      </c>
      <c r="T48" s="79">
        <v>5087.893</v>
      </c>
      <c r="U48" s="80">
        <v>5087.893</v>
      </c>
    </row>
    <row r="49" spans="1:26" x14ac:dyDescent="0.2">
      <c r="B49" s="48"/>
      <c r="C49" s="48"/>
      <c r="D49" s="207"/>
      <c r="E49" s="48"/>
      <c r="F49" s="48"/>
      <c r="G49" s="48"/>
      <c r="H49" s="48"/>
      <c r="I49" s="208"/>
      <c r="J49" s="48"/>
      <c r="K49" s="48"/>
      <c r="L49" s="48"/>
      <c r="M49" s="209"/>
      <c r="N49" s="48"/>
      <c r="O49" s="210"/>
      <c r="P49" s="48"/>
      <c r="Q49" s="48"/>
      <c r="R49" s="48"/>
      <c r="S49" s="48"/>
      <c r="T49" s="48"/>
      <c r="U49" s="48"/>
    </row>
    <row r="50" spans="1:26" ht="15.75" x14ac:dyDescent="0.2">
      <c r="A50" s="21"/>
      <c r="B50" s="183" t="s">
        <v>57</v>
      </c>
      <c r="C50" s="176"/>
      <c r="D50" s="179" t="s">
        <v>2</v>
      </c>
      <c r="E50" s="179" t="s">
        <v>3</v>
      </c>
      <c r="F50" s="179" t="s">
        <v>4</v>
      </c>
      <c r="G50" s="179" t="s">
        <v>5</v>
      </c>
      <c r="H50" s="179" t="s">
        <v>6</v>
      </c>
      <c r="I50" s="180" t="s">
        <v>7</v>
      </c>
      <c r="J50" s="178" t="s">
        <v>8</v>
      </c>
      <c r="K50" s="178" t="s">
        <v>9</v>
      </c>
      <c r="L50" s="178" t="s">
        <v>10</v>
      </c>
      <c r="M50" s="178" t="s">
        <v>11</v>
      </c>
      <c r="N50" s="178" t="s">
        <v>12</v>
      </c>
      <c r="O50" s="178" t="s">
        <v>13</v>
      </c>
      <c r="P50" s="178" t="s">
        <v>14</v>
      </c>
      <c r="Q50" s="178" t="s">
        <v>15</v>
      </c>
      <c r="R50" s="22" t="s">
        <v>16</v>
      </c>
      <c r="S50" s="22" t="str">
        <f>S9</f>
        <v>Q2 2023</v>
      </c>
      <c r="T50" s="22" t="str">
        <f>T9</f>
        <v>Q3 2023</v>
      </c>
      <c r="U50" s="23" t="str">
        <f>U9</f>
        <v>Q4 2023</v>
      </c>
    </row>
    <row r="51" spans="1:26" ht="15" x14ac:dyDescent="0.2">
      <c r="A51" s="21"/>
      <c r="B51" s="272" t="s">
        <v>58</v>
      </c>
      <c r="C51" s="273"/>
      <c r="D51" s="272"/>
      <c r="E51" s="274"/>
      <c r="F51" s="274"/>
      <c r="G51" s="274"/>
      <c r="H51" s="274"/>
      <c r="I51" s="275"/>
      <c r="J51" s="274"/>
      <c r="K51" s="274"/>
      <c r="L51" s="274"/>
      <c r="M51" s="274"/>
      <c r="N51" s="274"/>
      <c r="O51" s="274"/>
      <c r="P51" s="274"/>
      <c r="Q51" s="274"/>
      <c r="R51" s="274"/>
      <c r="S51" s="274"/>
      <c r="T51" s="274"/>
      <c r="U51" s="273"/>
    </row>
    <row r="52" spans="1:26" x14ac:dyDescent="0.2">
      <c r="A52" s="21"/>
      <c r="B52" s="197" t="s">
        <v>164</v>
      </c>
      <c r="C52" s="49" t="s">
        <v>59</v>
      </c>
      <c r="D52" s="211">
        <v>19.732475939440398</v>
      </c>
      <c r="E52" s="211">
        <v>22.460093687289</v>
      </c>
      <c r="F52" s="211">
        <v>29.963840906197799</v>
      </c>
      <c r="G52" s="211">
        <v>44.620846999999998</v>
      </c>
      <c r="H52" s="211">
        <v>31.697723325268591</v>
      </c>
      <c r="I52" s="212">
        <v>39.970178525448901</v>
      </c>
      <c r="J52" s="55">
        <v>10.369719999999999</v>
      </c>
      <c r="K52" s="55">
        <v>15.055980999999999</v>
      </c>
      <c r="L52" s="55">
        <v>11.196878999999999</v>
      </c>
      <c r="M52" s="55">
        <v>7.9982670000000002</v>
      </c>
      <c r="N52" s="55">
        <v>7.0028790000000001</v>
      </c>
      <c r="O52" s="55">
        <v>6.2626169999999997</v>
      </c>
      <c r="P52" s="55">
        <v>8.7137710000000013</v>
      </c>
      <c r="Q52" s="55">
        <v>9.7184563252685905</v>
      </c>
      <c r="R52" s="55">
        <v>9.8057941037019987</v>
      </c>
      <c r="S52" s="55">
        <v>8.7510646501638014</v>
      </c>
      <c r="T52" s="55">
        <v>10.760999999999999</v>
      </c>
      <c r="U52" s="82">
        <v>10.652319771583102</v>
      </c>
      <c r="X52" s="293"/>
      <c r="Y52" s="293"/>
      <c r="Z52" s="294"/>
    </row>
    <row r="53" spans="1:26" x14ac:dyDescent="0.2">
      <c r="A53" s="21"/>
      <c r="B53" s="213" t="s">
        <v>60</v>
      </c>
      <c r="C53" s="49" t="s">
        <v>59</v>
      </c>
      <c r="D53" s="56">
        <v>19.732475939440398</v>
      </c>
      <c r="E53" s="56">
        <v>22.460093687289</v>
      </c>
      <c r="F53" s="56">
        <v>29.963840906197799</v>
      </c>
      <c r="G53" s="56">
        <v>44.620846999999998</v>
      </c>
      <c r="H53" s="56">
        <v>31.254139825268592</v>
      </c>
      <c r="I53" s="57">
        <v>34.899096745448901</v>
      </c>
      <c r="J53" s="56">
        <v>10.369719999999999</v>
      </c>
      <c r="K53" s="56">
        <v>15.055980999999999</v>
      </c>
      <c r="L53" s="56">
        <v>11.196878999999999</v>
      </c>
      <c r="M53" s="56">
        <v>7.9982670000000002</v>
      </c>
      <c r="N53" s="56">
        <v>7.0028790000000001</v>
      </c>
      <c r="O53" s="56">
        <v>6.2626169999999997</v>
      </c>
      <c r="P53" s="56">
        <v>8.5157714690000006</v>
      </c>
      <c r="Q53" s="56">
        <v>9.4728723562685904</v>
      </c>
      <c r="R53" s="56">
        <v>9.1938077957019981</v>
      </c>
      <c r="S53" s="56">
        <v>8.3992916651638012</v>
      </c>
      <c r="T53" s="56">
        <v>8.7305165229999986</v>
      </c>
      <c r="U53" s="83">
        <v>8.5754807615831012</v>
      </c>
      <c r="X53" s="293"/>
      <c r="Y53" s="293"/>
      <c r="Z53" s="294"/>
    </row>
    <row r="54" spans="1:26" x14ac:dyDescent="0.2">
      <c r="A54" s="21"/>
      <c r="B54" s="213" t="s">
        <v>61</v>
      </c>
      <c r="C54" s="49" t="s">
        <v>59</v>
      </c>
      <c r="D54" s="56">
        <v>0</v>
      </c>
      <c r="E54" s="56">
        <v>0</v>
      </c>
      <c r="F54" s="56">
        <v>0</v>
      </c>
      <c r="G54" s="56">
        <v>0</v>
      </c>
      <c r="H54" s="56">
        <v>0.44358349999999963</v>
      </c>
      <c r="I54" s="57">
        <v>1.7395404729999999</v>
      </c>
      <c r="J54" s="56">
        <v>0</v>
      </c>
      <c r="K54" s="56">
        <v>0</v>
      </c>
      <c r="L54" s="56">
        <v>0</v>
      </c>
      <c r="M54" s="56">
        <v>0</v>
      </c>
      <c r="N54" s="56">
        <v>0</v>
      </c>
      <c r="O54" s="56">
        <v>0</v>
      </c>
      <c r="P54" s="56">
        <v>0.19799953100000001</v>
      </c>
      <c r="Q54" s="56">
        <v>0.24558396899999962</v>
      </c>
      <c r="R54" s="56">
        <v>0.61198630799999998</v>
      </c>
      <c r="S54" s="56">
        <v>0.35177298499999987</v>
      </c>
      <c r="T54" s="56">
        <v>0.36262047999999991</v>
      </c>
      <c r="U54" s="83">
        <v>0.41316070000000005</v>
      </c>
    </row>
    <row r="55" spans="1:26" x14ac:dyDescent="0.2">
      <c r="A55" s="21"/>
      <c r="B55" s="213" t="s">
        <v>62</v>
      </c>
      <c r="C55" s="49" t="s">
        <v>59</v>
      </c>
      <c r="D55" s="56">
        <v>0</v>
      </c>
      <c r="E55" s="56">
        <v>0</v>
      </c>
      <c r="F55" s="56">
        <v>0</v>
      </c>
      <c r="G55" s="56">
        <v>0</v>
      </c>
      <c r="H55" s="56">
        <v>0</v>
      </c>
      <c r="I55" s="57">
        <v>3.3315413070000002</v>
      </c>
      <c r="J55" s="56">
        <v>0</v>
      </c>
      <c r="K55" s="56">
        <v>0</v>
      </c>
      <c r="L55" s="56">
        <v>0</v>
      </c>
      <c r="M55" s="56">
        <v>0</v>
      </c>
      <c r="N55" s="56">
        <v>0</v>
      </c>
      <c r="O55" s="56">
        <v>0</v>
      </c>
      <c r="P55" s="56">
        <v>0</v>
      </c>
      <c r="Q55" s="56">
        <v>0</v>
      </c>
      <c r="R55" s="56">
        <v>0</v>
      </c>
      <c r="S55" s="56">
        <v>0</v>
      </c>
      <c r="T55" s="56">
        <v>1.6678629970000001</v>
      </c>
      <c r="U55" s="83">
        <v>1.6636783100000001</v>
      </c>
    </row>
    <row r="56" spans="1:26" x14ac:dyDescent="0.2">
      <c r="A56" s="21"/>
      <c r="B56" s="197" t="s">
        <v>63</v>
      </c>
      <c r="C56" s="49" t="s">
        <v>64</v>
      </c>
      <c r="D56" s="211">
        <v>3.72</v>
      </c>
      <c r="E56" s="211">
        <v>4.5199999999999996</v>
      </c>
      <c r="F56" s="211">
        <v>4.92</v>
      </c>
      <c r="G56" s="211">
        <v>8.52</v>
      </c>
      <c r="H56" s="211">
        <v>8.52</v>
      </c>
      <c r="I56" s="57">
        <f>+U56*4</f>
        <v>9.7223424657534263</v>
      </c>
      <c r="J56" s="55">
        <v>2.13</v>
      </c>
      <c r="K56" s="55">
        <v>2.13</v>
      </c>
      <c r="L56" s="55">
        <v>2.13</v>
      </c>
      <c r="M56" s="55">
        <v>2.13</v>
      </c>
      <c r="N56" s="55">
        <v>2.13</v>
      </c>
      <c r="O56" s="55">
        <v>2.13</v>
      </c>
      <c r="P56" s="55">
        <v>2.13</v>
      </c>
      <c r="Q56" s="55">
        <v>2.13</v>
      </c>
      <c r="R56" s="55">
        <v>2.13</v>
      </c>
      <c r="S56" s="55">
        <v>2.1460273972602737</v>
      </c>
      <c r="T56" s="55">
        <v>2.4305856164383566</v>
      </c>
      <c r="U56" s="83">
        <v>2.4305856164383566</v>
      </c>
      <c r="Y56" s="293"/>
    </row>
    <row r="57" spans="1:26" x14ac:dyDescent="0.2">
      <c r="A57" s="21"/>
      <c r="B57" s="213" t="s">
        <v>60</v>
      </c>
      <c r="C57" s="49" t="s">
        <v>64</v>
      </c>
      <c r="D57" s="56">
        <v>3.72</v>
      </c>
      <c r="E57" s="56">
        <v>4.5199999999999996</v>
      </c>
      <c r="F57" s="56">
        <v>4.92</v>
      </c>
      <c r="G57" s="56">
        <v>8.52</v>
      </c>
      <c r="H57" s="56">
        <v>8.52</v>
      </c>
      <c r="I57" s="57">
        <v>8.5200000000000014</v>
      </c>
      <c r="J57" s="56">
        <v>2.13</v>
      </c>
      <c r="K57" s="56">
        <v>2.13</v>
      </c>
      <c r="L57" s="56">
        <v>2.13</v>
      </c>
      <c r="M57" s="56">
        <v>2.13</v>
      </c>
      <c r="N57" s="56">
        <v>2.13</v>
      </c>
      <c r="O57" s="56">
        <v>2.13</v>
      </c>
      <c r="P57" s="56">
        <v>2.13</v>
      </c>
      <c r="Q57" s="56">
        <v>2.13</v>
      </c>
      <c r="R57" s="56">
        <v>2.13</v>
      </c>
      <c r="S57" s="56">
        <v>2.13</v>
      </c>
      <c r="T57" s="56">
        <v>2.1300000000000003</v>
      </c>
      <c r="U57" s="83">
        <v>2.1300000000000003</v>
      </c>
    </row>
    <row r="58" spans="1:26" x14ac:dyDescent="0.2">
      <c r="A58" s="21"/>
      <c r="B58" s="213" t="s">
        <v>61</v>
      </c>
      <c r="C58" s="49" t="s">
        <v>64</v>
      </c>
      <c r="D58" s="56">
        <v>0</v>
      </c>
      <c r="E58" s="56">
        <v>0</v>
      </c>
      <c r="F58" s="56">
        <v>0</v>
      </c>
      <c r="G58" s="56">
        <v>0</v>
      </c>
      <c r="H58" s="56">
        <v>0</v>
      </c>
      <c r="I58" s="57">
        <v>0</v>
      </c>
      <c r="J58" s="56">
        <v>0</v>
      </c>
      <c r="K58" s="56">
        <v>0</v>
      </c>
      <c r="L58" s="56">
        <v>0</v>
      </c>
      <c r="M58" s="56">
        <v>0</v>
      </c>
      <c r="N58" s="56">
        <v>0</v>
      </c>
      <c r="O58" s="56">
        <v>0</v>
      </c>
      <c r="P58" s="56">
        <v>0</v>
      </c>
      <c r="Q58" s="56">
        <v>0</v>
      </c>
      <c r="R58" s="56">
        <v>0</v>
      </c>
      <c r="S58" s="56">
        <v>0</v>
      </c>
      <c r="T58" s="56">
        <v>0</v>
      </c>
      <c r="U58" s="103">
        <v>0</v>
      </c>
    </row>
    <row r="59" spans="1:26" x14ac:dyDescent="0.2">
      <c r="A59" s="21"/>
      <c r="B59" s="213" t="s">
        <v>65</v>
      </c>
      <c r="C59" s="49" t="s">
        <v>64</v>
      </c>
      <c r="D59" s="56">
        <v>0</v>
      </c>
      <c r="E59" s="56">
        <v>0</v>
      </c>
      <c r="F59" s="56">
        <v>0</v>
      </c>
      <c r="G59" s="56">
        <v>0</v>
      </c>
      <c r="H59" s="56">
        <v>0</v>
      </c>
      <c r="I59" s="57">
        <f>+U59*4</f>
        <v>0.6553424657534247</v>
      </c>
      <c r="J59" s="56">
        <v>0</v>
      </c>
      <c r="K59" s="56">
        <v>0</v>
      </c>
      <c r="L59" s="56">
        <v>0</v>
      </c>
      <c r="M59" s="56">
        <v>0</v>
      </c>
      <c r="N59" s="56">
        <v>0</v>
      </c>
      <c r="O59" s="56">
        <v>0</v>
      </c>
      <c r="P59" s="56">
        <v>0</v>
      </c>
      <c r="Q59" s="56">
        <v>0</v>
      </c>
      <c r="R59" s="56">
        <v>0</v>
      </c>
      <c r="S59" s="56">
        <v>1.6027397260273975E-2</v>
      </c>
      <c r="T59" s="56">
        <v>0.16383561643835617</v>
      </c>
      <c r="U59" s="83">
        <v>0.16383561643835617</v>
      </c>
    </row>
    <row r="60" spans="1:26" x14ac:dyDescent="0.2">
      <c r="A60" s="21"/>
      <c r="B60" s="213" t="s">
        <v>62</v>
      </c>
      <c r="C60" s="49" t="s">
        <v>64</v>
      </c>
      <c r="D60" s="56">
        <v>0</v>
      </c>
      <c r="E60" s="56">
        <v>0</v>
      </c>
      <c r="F60" s="56">
        <v>0</v>
      </c>
      <c r="G60" s="56">
        <v>0</v>
      </c>
      <c r="H60" s="56">
        <v>0</v>
      </c>
      <c r="I60" s="57">
        <f>+U60*4</f>
        <v>0.54700000000000004</v>
      </c>
      <c r="J60" s="56">
        <v>0</v>
      </c>
      <c r="K60" s="56">
        <v>0</v>
      </c>
      <c r="L60" s="56">
        <v>0</v>
      </c>
      <c r="M60" s="56">
        <v>0</v>
      </c>
      <c r="N60" s="56">
        <v>0</v>
      </c>
      <c r="O60" s="56">
        <v>0</v>
      </c>
      <c r="P60" s="56">
        <v>0</v>
      </c>
      <c r="Q60" s="56">
        <v>0</v>
      </c>
      <c r="R60" s="56">
        <v>0</v>
      </c>
      <c r="S60" s="56">
        <v>0</v>
      </c>
      <c r="T60" s="56">
        <v>0.13675000000000001</v>
      </c>
      <c r="U60" s="83">
        <v>0.13675000000000001</v>
      </c>
    </row>
    <row r="61" spans="1:26" x14ac:dyDescent="0.2">
      <c r="A61" s="21"/>
      <c r="B61" s="197" t="s">
        <v>165</v>
      </c>
      <c r="C61" s="49" t="s">
        <v>64</v>
      </c>
      <c r="D61" s="211">
        <v>1.742</v>
      </c>
      <c r="E61" s="211">
        <v>2.7909999999999999</v>
      </c>
      <c r="F61" s="211">
        <v>3.2320000000000002</v>
      </c>
      <c r="G61" s="211">
        <v>3.394164</v>
      </c>
      <c r="H61" s="211">
        <v>4.3340839999999998</v>
      </c>
      <c r="I61" s="212">
        <v>4.9080167499999998</v>
      </c>
      <c r="J61" s="55">
        <v>0.74635200000000002</v>
      </c>
      <c r="K61" s="55">
        <v>0.84784400000000004</v>
      </c>
      <c r="L61" s="55">
        <v>0.87498399999999998</v>
      </c>
      <c r="M61" s="55">
        <v>0.92498400000000003</v>
      </c>
      <c r="N61" s="55">
        <v>0.91892099999999999</v>
      </c>
      <c r="O61" s="55">
        <v>1.0997410000000001</v>
      </c>
      <c r="P61" s="55">
        <v>1.1489260000000001</v>
      </c>
      <c r="Q61" s="55">
        <v>1.1664959999999995</v>
      </c>
      <c r="R61" s="55">
        <v>1.08080675</v>
      </c>
      <c r="S61" s="55">
        <v>1.21062125</v>
      </c>
      <c r="T61" s="55">
        <v>1.3644550000000002</v>
      </c>
      <c r="U61" s="82">
        <v>1.2521337499999996</v>
      </c>
      <c r="X61" s="293"/>
      <c r="Y61" s="293"/>
      <c r="Z61" s="294"/>
    </row>
    <row r="62" spans="1:26" x14ac:dyDescent="0.2">
      <c r="A62" s="21"/>
      <c r="B62" s="213" t="s">
        <v>60</v>
      </c>
      <c r="C62" s="49" t="s">
        <v>64</v>
      </c>
      <c r="D62" s="56">
        <v>1.742</v>
      </c>
      <c r="E62" s="56">
        <v>2.7909999999999999</v>
      </c>
      <c r="F62" s="56">
        <v>3.2320000000000002</v>
      </c>
      <c r="G62" s="56">
        <v>3.394164</v>
      </c>
      <c r="H62" s="56">
        <v>4.3116750000000001</v>
      </c>
      <c r="I62" s="57">
        <v>4.5591727499999992</v>
      </c>
      <c r="J62" s="56">
        <v>0.74635200000000002</v>
      </c>
      <c r="K62" s="56">
        <v>0.84784400000000004</v>
      </c>
      <c r="L62" s="56">
        <v>0.87498399999999998</v>
      </c>
      <c r="M62" s="56">
        <v>0.92498400000000003</v>
      </c>
      <c r="N62" s="56">
        <v>0.91892099999999999</v>
      </c>
      <c r="O62" s="56">
        <v>1.0997410000000001</v>
      </c>
      <c r="P62" s="56">
        <v>1.1440570000000001</v>
      </c>
      <c r="Q62" s="56">
        <v>1.1489559999999996</v>
      </c>
      <c r="R62" s="56">
        <v>1.06518175</v>
      </c>
      <c r="S62" s="56">
        <v>1.1813502500000002</v>
      </c>
      <c r="T62" s="56">
        <v>1.2119870000000001</v>
      </c>
      <c r="U62" s="83">
        <v>1.1006537499999995</v>
      </c>
    </row>
    <row r="63" spans="1:26" x14ac:dyDescent="0.2">
      <c r="A63" s="21"/>
      <c r="B63" s="213" t="s">
        <v>61</v>
      </c>
      <c r="C63" s="49" t="s">
        <v>64</v>
      </c>
      <c r="D63" s="56">
        <v>0</v>
      </c>
      <c r="E63" s="56">
        <v>0</v>
      </c>
      <c r="F63" s="56">
        <v>0</v>
      </c>
      <c r="G63" s="56">
        <v>0</v>
      </c>
      <c r="H63" s="56">
        <v>2.2408999999999998E-2</v>
      </c>
      <c r="I63" s="57">
        <v>7.6366000000000003E-2</v>
      </c>
      <c r="J63" s="56"/>
      <c r="K63" s="56"/>
      <c r="L63" s="56"/>
      <c r="M63" s="56"/>
      <c r="N63" s="56"/>
      <c r="O63" s="56"/>
      <c r="P63" s="56">
        <v>4.8690000000000001E-3</v>
      </c>
      <c r="Q63" s="56">
        <v>1.754E-2</v>
      </c>
      <c r="R63" s="56">
        <v>1.5625E-2</v>
      </c>
      <c r="S63" s="56">
        <v>1.8236000000000002E-2</v>
      </c>
      <c r="T63" s="56">
        <v>1.9698E-2</v>
      </c>
      <c r="U63" s="83">
        <v>2.2807000000000001E-2</v>
      </c>
    </row>
    <row r="64" spans="1:26" x14ac:dyDescent="0.2">
      <c r="A64" s="21"/>
      <c r="B64" s="213" t="s">
        <v>65</v>
      </c>
      <c r="C64" s="49" t="s">
        <v>64</v>
      </c>
      <c r="D64" s="56">
        <v>0</v>
      </c>
      <c r="E64" s="56">
        <v>0</v>
      </c>
      <c r="F64" s="56">
        <v>0</v>
      </c>
      <c r="G64" s="56">
        <v>0</v>
      </c>
      <c r="H64" s="56">
        <v>0</v>
      </c>
      <c r="I64" s="57">
        <v>0.24251700000000001</v>
      </c>
      <c r="J64" s="56">
        <v>0</v>
      </c>
      <c r="K64" s="56">
        <v>0</v>
      </c>
      <c r="L64" s="56">
        <v>0</v>
      </c>
      <c r="M64" s="56">
        <v>0</v>
      </c>
      <c r="N64" s="56">
        <v>0</v>
      </c>
      <c r="O64" s="56">
        <v>0</v>
      </c>
      <c r="P64" s="56">
        <v>0</v>
      </c>
      <c r="Q64" s="56">
        <v>0</v>
      </c>
      <c r="R64" s="56">
        <v>0</v>
      </c>
      <c r="S64" s="56">
        <v>1.1035E-2</v>
      </c>
      <c r="T64" s="56">
        <v>0.11786400000000001</v>
      </c>
      <c r="U64" s="83">
        <v>0.113618</v>
      </c>
    </row>
    <row r="65" spans="1:25" x14ac:dyDescent="0.2">
      <c r="A65" s="21"/>
      <c r="B65" s="213" t="s">
        <v>62</v>
      </c>
      <c r="C65" s="49" t="s">
        <v>64</v>
      </c>
      <c r="D65" s="56">
        <v>0</v>
      </c>
      <c r="E65" s="56">
        <v>0</v>
      </c>
      <c r="F65" s="56">
        <v>0</v>
      </c>
      <c r="G65" s="56">
        <v>0</v>
      </c>
      <c r="H65" s="56">
        <v>0</v>
      </c>
      <c r="I65" s="57">
        <v>2.9961000000000002E-2</v>
      </c>
      <c r="J65" s="56">
        <v>0</v>
      </c>
      <c r="K65" s="56">
        <v>0</v>
      </c>
      <c r="L65" s="56">
        <v>0</v>
      </c>
      <c r="M65" s="56">
        <v>0</v>
      </c>
      <c r="N65" s="56">
        <v>0</v>
      </c>
      <c r="O65" s="56">
        <v>0</v>
      </c>
      <c r="P65" s="56">
        <v>0</v>
      </c>
      <c r="Q65" s="56">
        <v>0</v>
      </c>
      <c r="R65" s="56">
        <v>0</v>
      </c>
      <c r="S65" s="56">
        <v>0</v>
      </c>
      <c r="T65" s="56">
        <v>1.4906000000000001E-2</v>
      </c>
      <c r="U65" s="83">
        <v>1.5055000000000001E-2</v>
      </c>
    </row>
    <row r="66" spans="1:25" x14ac:dyDescent="0.2">
      <c r="A66" s="21"/>
      <c r="B66" s="197" t="s">
        <v>66</v>
      </c>
      <c r="C66" s="49" t="s">
        <v>44</v>
      </c>
      <c r="D66" s="62">
        <v>0.4682795698924731</v>
      </c>
      <c r="E66" s="62">
        <v>0.61747787610619476</v>
      </c>
      <c r="F66" s="62">
        <v>0.65691056910569112</v>
      </c>
      <c r="G66" s="62">
        <v>0.39837605633802819</v>
      </c>
      <c r="H66" s="62">
        <v>0.50869530516431927</v>
      </c>
      <c r="I66" s="63">
        <v>0.53714677207651085</v>
      </c>
      <c r="J66" s="62">
        <v>0.35040000000000004</v>
      </c>
      <c r="K66" s="62">
        <v>0.39804882629107985</v>
      </c>
      <c r="L66" s="62">
        <v>0.41079061032863851</v>
      </c>
      <c r="M66" s="62">
        <v>0.43426478873239438</v>
      </c>
      <c r="N66" s="62">
        <v>0.43141830985915497</v>
      </c>
      <c r="O66" s="62">
        <v>0.51631032863849768</v>
      </c>
      <c r="P66" s="62">
        <v>0.53940187793427241</v>
      </c>
      <c r="Q66" s="62">
        <v>0.54765070422535189</v>
      </c>
      <c r="R66" s="62">
        <v>0.50742100938967138</v>
      </c>
      <c r="S66" s="62">
        <v>0.56412199189327217</v>
      </c>
      <c r="T66" s="62">
        <v>0.56136882847163216</v>
      </c>
      <c r="U66" s="85">
        <v>0.5151572285837871</v>
      </c>
    </row>
    <row r="67" spans="1:25" x14ac:dyDescent="0.2">
      <c r="A67" s="21"/>
      <c r="B67" s="213" t="s">
        <v>60</v>
      </c>
      <c r="C67" s="49" t="s">
        <v>44</v>
      </c>
      <c r="D67" s="62">
        <v>0.4682795698924731</v>
      </c>
      <c r="E67" s="62">
        <v>0.61747787610619476</v>
      </c>
      <c r="F67" s="62">
        <v>0.65691056910569112</v>
      </c>
      <c r="G67" s="62">
        <v>0.39837605633802819</v>
      </c>
      <c r="H67" s="62">
        <v>0.50606514084507048</v>
      </c>
      <c r="I67" s="63">
        <v>0.54</v>
      </c>
      <c r="J67" s="62">
        <v>0.35040000000000004</v>
      </c>
      <c r="K67" s="62">
        <v>0.39804882629107985</v>
      </c>
      <c r="L67" s="62">
        <v>0.41079061032863851</v>
      </c>
      <c r="M67" s="62">
        <v>0.43426478873239438</v>
      </c>
      <c r="N67" s="62">
        <v>0.43141830985915497</v>
      </c>
      <c r="O67" s="62">
        <v>0.51631032863849768</v>
      </c>
      <c r="P67" s="62">
        <v>0.53711596244131465</v>
      </c>
      <c r="Q67" s="62">
        <v>0.5394159624413144</v>
      </c>
      <c r="R67" s="62">
        <v>0.50008532863849775</v>
      </c>
      <c r="S67" s="62">
        <v>0.55462453051643201</v>
      </c>
      <c r="T67" s="62">
        <v>0.56900798122065721</v>
      </c>
      <c r="U67" s="85">
        <v>0.52</v>
      </c>
    </row>
    <row r="68" spans="1:25" x14ac:dyDescent="0.2">
      <c r="A68" s="21"/>
      <c r="B68" s="213" t="s">
        <v>61</v>
      </c>
      <c r="C68" s="49" t="s">
        <v>44</v>
      </c>
      <c r="D68" s="56">
        <v>0</v>
      </c>
      <c r="E68" s="56">
        <v>0</v>
      </c>
      <c r="F68" s="56">
        <v>0</v>
      </c>
      <c r="G68" s="56">
        <v>0</v>
      </c>
      <c r="H68" s="56">
        <v>0</v>
      </c>
      <c r="I68" s="103">
        <v>0</v>
      </c>
      <c r="J68" s="56">
        <v>0</v>
      </c>
      <c r="K68" s="56">
        <v>0</v>
      </c>
      <c r="L68" s="56">
        <v>0</v>
      </c>
      <c r="M68" s="56">
        <v>0</v>
      </c>
      <c r="N68" s="56">
        <v>0</v>
      </c>
      <c r="O68" s="56">
        <v>0</v>
      </c>
      <c r="P68" s="56">
        <v>0</v>
      </c>
      <c r="Q68" s="56">
        <v>0</v>
      </c>
      <c r="R68" s="56">
        <v>0</v>
      </c>
      <c r="S68" s="56">
        <v>0</v>
      </c>
      <c r="T68" s="56">
        <v>0</v>
      </c>
      <c r="U68" s="103">
        <v>0</v>
      </c>
    </row>
    <row r="69" spans="1:25" x14ac:dyDescent="0.2">
      <c r="A69" s="21"/>
      <c r="B69" s="213" t="s">
        <v>65</v>
      </c>
      <c r="C69" s="49" t="s">
        <v>44</v>
      </c>
      <c r="D69" s="56">
        <v>0</v>
      </c>
      <c r="E69" s="56">
        <v>0</v>
      </c>
      <c r="F69" s="56">
        <v>0</v>
      </c>
      <c r="G69" s="56">
        <v>0</v>
      </c>
      <c r="H69" s="56">
        <v>0</v>
      </c>
      <c r="I69" s="63">
        <v>0.7056094459944201</v>
      </c>
      <c r="J69" s="56">
        <v>0</v>
      </c>
      <c r="K69" s="56">
        <v>0</v>
      </c>
      <c r="L69" s="56">
        <v>0</v>
      </c>
      <c r="M69" s="56">
        <v>0</v>
      </c>
      <c r="N69" s="56">
        <v>0</v>
      </c>
      <c r="O69" s="56">
        <v>0</v>
      </c>
      <c r="P69" s="56">
        <v>0</v>
      </c>
      <c r="Q69" s="56">
        <v>0</v>
      </c>
      <c r="R69" s="56">
        <v>0</v>
      </c>
      <c r="S69" s="62">
        <v>0.68850854700854691</v>
      </c>
      <c r="T69" s="62">
        <v>0.71940401337792648</v>
      </c>
      <c r="U69" s="85">
        <v>0.69348779264214044</v>
      </c>
    </row>
    <row r="70" spans="1:25" x14ac:dyDescent="0.2">
      <c r="A70" s="21"/>
      <c r="B70" s="213" t="s">
        <v>62</v>
      </c>
      <c r="C70" s="49" t="s">
        <v>44</v>
      </c>
      <c r="D70" s="56">
        <v>0</v>
      </c>
      <c r="E70" s="56">
        <v>0</v>
      </c>
      <c r="F70" s="56">
        <v>0</v>
      </c>
      <c r="G70" s="56">
        <v>0</v>
      </c>
      <c r="H70" s="56">
        <v>0</v>
      </c>
      <c r="I70" s="63">
        <v>0.10954661791590493</v>
      </c>
      <c r="J70" s="56">
        <v>0</v>
      </c>
      <c r="K70" s="56">
        <v>0</v>
      </c>
      <c r="L70" s="56">
        <v>0</v>
      </c>
      <c r="M70" s="56">
        <v>0</v>
      </c>
      <c r="N70" s="56">
        <v>0</v>
      </c>
      <c r="O70" s="56">
        <v>0</v>
      </c>
      <c r="P70" s="56">
        <v>0</v>
      </c>
      <c r="Q70" s="56">
        <v>0</v>
      </c>
      <c r="R70" s="56">
        <v>0</v>
      </c>
      <c r="S70" s="62" t="s">
        <v>159</v>
      </c>
      <c r="T70" s="62">
        <v>0.10900182815356489</v>
      </c>
      <c r="U70" s="85">
        <v>0.11009140767824496</v>
      </c>
    </row>
    <row r="71" spans="1:25" x14ac:dyDescent="0.2">
      <c r="A71" s="21"/>
      <c r="B71" s="197" t="s">
        <v>166</v>
      </c>
      <c r="C71" s="49" t="s">
        <v>67</v>
      </c>
      <c r="D71" s="214">
        <v>143.15299999999999</v>
      </c>
      <c r="E71" s="214">
        <v>150.11199999999999</v>
      </c>
      <c r="F71" s="214">
        <v>132.06200000000001</v>
      </c>
      <c r="G71" s="214">
        <v>77.223192999999995</v>
      </c>
      <c r="H71" s="214">
        <v>165.452</v>
      </c>
      <c r="I71" s="215">
        <v>777.3309999999999</v>
      </c>
      <c r="J71" s="86">
        <v>20.395</v>
      </c>
      <c r="K71" s="86">
        <v>21.233000000000001</v>
      </c>
      <c r="L71" s="86">
        <v>13.388999999999999</v>
      </c>
      <c r="M71" s="86">
        <v>22.206192999999999</v>
      </c>
      <c r="N71" s="86">
        <v>43.978999999999999</v>
      </c>
      <c r="O71" s="86">
        <v>37.576000000000001</v>
      </c>
      <c r="P71" s="86">
        <v>41.588000000000001</v>
      </c>
      <c r="Q71" s="86">
        <v>42.308999999999997</v>
      </c>
      <c r="R71" s="86">
        <v>57.970999999999997</v>
      </c>
      <c r="S71" s="86">
        <v>61.69</v>
      </c>
      <c r="T71" s="86">
        <v>312.28899999999999</v>
      </c>
      <c r="U71" s="87">
        <v>345.38099999999997</v>
      </c>
      <c r="X71" s="295"/>
      <c r="Y71" s="295"/>
    </row>
    <row r="72" spans="1:25" x14ac:dyDescent="0.2">
      <c r="A72" s="21"/>
      <c r="B72" s="213" t="s">
        <v>60</v>
      </c>
      <c r="C72" s="49" t="s">
        <v>67</v>
      </c>
      <c r="D72" s="88">
        <v>143.15299999999999</v>
      </c>
      <c r="E72" s="88">
        <v>150.11199999999999</v>
      </c>
      <c r="F72" s="88">
        <v>132.06200000000001</v>
      </c>
      <c r="G72" s="88">
        <v>77.223192999999995</v>
      </c>
      <c r="H72" s="88">
        <v>165.452</v>
      </c>
      <c r="I72" s="216">
        <v>245.44599999999991</v>
      </c>
      <c r="J72" s="88">
        <v>20.395</v>
      </c>
      <c r="K72" s="88">
        <v>21.233000000000001</v>
      </c>
      <c r="L72" s="88">
        <v>13.388999999999999</v>
      </c>
      <c r="M72" s="88">
        <v>22.206192999999999</v>
      </c>
      <c r="N72" s="88">
        <v>43.978999999999999</v>
      </c>
      <c r="O72" s="88">
        <v>37.576000000000001</v>
      </c>
      <c r="P72" s="88">
        <v>41.588000000000001</v>
      </c>
      <c r="Q72" s="88">
        <v>42.308999999999997</v>
      </c>
      <c r="R72" s="88">
        <v>57.970999999999997</v>
      </c>
      <c r="S72" s="88">
        <v>61.69</v>
      </c>
      <c r="T72" s="88">
        <v>61.911000000000001</v>
      </c>
      <c r="U72" s="89">
        <v>63.873999999999967</v>
      </c>
    </row>
    <row r="73" spans="1:25" x14ac:dyDescent="0.2">
      <c r="A73" s="21"/>
      <c r="B73" s="213" t="s">
        <v>68</v>
      </c>
      <c r="C73" s="49" t="s">
        <v>67</v>
      </c>
      <c r="D73" s="88">
        <v>0</v>
      </c>
      <c r="E73" s="88">
        <v>0</v>
      </c>
      <c r="F73" s="88">
        <v>0</v>
      </c>
      <c r="G73" s="88">
        <v>0</v>
      </c>
      <c r="H73" s="88">
        <v>0</v>
      </c>
      <c r="I73" s="216">
        <v>531.88499999999999</v>
      </c>
      <c r="J73" s="88">
        <v>0</v>
      </c>
      <c r="K73" s="88">
        <v>0</v>
      </c>
      <c r="L73" s="88">
        <v>0</v>
      </c>
      <c r="M73" s="88">
        <v>0</v>
      </c>
      <c r="N73" s="88">
        <v>0</v>
      </c>
      <c r="O73" s="88">
        <v>0</v>
      </c>
      <c r="P73" s="88">
        <v>0</v>
      </c>
      <c r="Q73" s="88">
        <v>0</v>
      </c>
      <c r="R73" s="88">
        <v>0</v>
      </c>
      <c r="S73" s="88">
        <v>0</v>
      </c>
      <c r="T73" s="88">
        <v>250.37799999999999</v>
      </c>
      <c r="U73" s="89">
        <v>281.50700000000001</v>
      </c>
    </row>
    <row r="74" spans="1:25" x14ac:dyDescent="0.2">
      <c r="A74" s="21"/>
      <c r="B74" s="197" t="s">
        <v>69</v>
      </c>
      <c r="C74" s="217" t="s">
        <v>70</v>
      </c>
      <c r="D74" s="88">
        <v>366.86199999999997</v>
      </c>
      <c r="E74" s="88">
        <v>493.31</v>
      </c>
      <c r="F74" s="88">
        <v>253.755</v>
      </c>
      <c r="G74" s="88">
        <v>61.35</v>
      </c>
      <c r="H74" s="88">
        <v>236.99100000000001</v>
      </c>
      <c r="I74" s="216">
        <v>669.928</v>
      </c>
      <c r="J74" s="88">
        <v>0</v>
      </c>
      <c r="K74" s="88">
        <v>0</v>
      </c>
      <c r="L74" s="88">
        <v>0</v>
      </c>
      <c r="M74" s="88">
        <v>61.35</v>
      </c>
      <c r="N74" s="88">
        <v>89.953000000000003</v>
      </c>
      <c r="O74" s="88">
        <v>26.244</v>
      </c>
      <c r="P74" s="88">
        <v>0</v>
      </c>
      <c r="Q74" s="88">
        <v>120.79400000000001</v>
      </c>
      <c r="R74" s="88">
        <v>414.476</v>
      </c>
      <c r="S74" s="88">
        <v>66.099999999999994</v>
      </c>
      <c r="T74" s="88">
        <v>1.823</v>
      </c>
      <c r="U74" s="89">
        <v>187.529</v>
      </c>
    </row>
    <row r="75" spans="1:25" x14ac:dyDescent="0.2">
      <c r="A75" s="21"/>
      <c r="B75" s="218" t="s">
        <v>60</v>
      </c>
      <c r="C75" s="219" t="s">
        <v>70</v>
      </c>
      <c r="D75" s="88">
        <v>366.86199999999997</v>
      </c>
      <c r="E75" s="88">
        <v>493.31</v>
      </c>
      <c r="F75" s="88">
        <v>253.755</v>
      </c>
      <c r="G75" s="88">
        <v>61.35</v>
      </c>
      <c r="H75" s="88">
        <v>236.99100000000001</v>
      </c>
      <c r="I75" s="216">
        <v>596.72799999999995</v>
      </c>
      <c r="J75" s="88">
        <v>0</v>
      </c>
      <c r="K75" s="88">
        <v>0</v>
      </c>
      <c r="L75" s="88">
        <v>0</v>
      </c>
      <c r="M75" s="88">
        <v>61.35</v>
      </c>
      <c r="N75" s="88">
        <v>89.953000000000003</v>
      </c>
      <c r="O75" s="88">
        <v>26.244</v>
      </c>
      <c r="P75" s="88">
        <v>0</v>
      </c>
      <c r="Q75" s="88">
        <v>120.79400000000001</v>
      </c>
      <c r="R75" s="88">
        <v>372.69799999999998</v>
      </c>
      <c r="S75" s="88">
        <v>42.206999999999987</v>
      </c>
      <c r="T75" s="88">
        <v>6.6613381477509392E-15</v>
      </c>
      <c r="U75" s="89">
        <v>181.82299999999998</v>
      </c>
    </row>
    <row r="76" spans="1:25" x14ac:dyDescent="0.2">
      <c r="A76" s="21"/>
      <c r="B76" s="220" t="s">
        <v>71</v>
      </c>
      <c r="C76" s="221" t="s">
        <v>70</v>
      </c>
      <c r="D76" s="90">
        <v>0</v>
      </c>
      <c r="E76" s="90">
        <v>0</v>
      </c>
      <c r="F76" s="90">
        <v>0</v>
      </c>
      <c r="G76" s="90">
        <v>0</v>
      </c>
      <c r="H76" s="90">
        <v>0</v>
      </c>
      <c r="I76" s="222">
        <v>73.2</v>
      </c>
      <c r="J76" s="90">
        <v>0</v>
      </c>
      <c r="K76" s="90">
        <v>0</v>
      </c>
      <c r="L76" s="90">
        <v>0</v>
      </c>
      <c r="M76" s="90">
        <v>0</v>
      </c>
      <c r="N76" s="90">
        <v>0</v>
      </c>
      <c r="O76" s="90">
        <v>0</v>
      </c>
      <c r="P76" s="90">
        <v>0</v>
      </c>
      <c r="Q76" s="90">
        <v>0</v>
      </c>
      <c r="R76" s="90">
        <v>41.777999999999999</v>
      </c>
      <c r="S76" s="90">
        <v>23.893000000000008</v>
      </c>
      <c r="T76" s="90">
        <v>1.8229999999999933</v>
      </c>
      <c r="U76" s="91">
        <v>5.7060000000000031</v>
      </c>
    </row>
    <row r="77" spans="1:25" ht="15" x14ac:dyDescent="0.2">
      <c r="A77" s="21"/>
      <c r="B77" s="272" t="s">
        <v>72</v>
      </c>
      <c r="C77" s="273"/>
      <c r="D77" s="276">
        <v>0</v>
      </c>
      <c r="E77" s="276"/>
      <c r="F77" s="276"/>
      <c r="G77" s="276"/>
      <c r="H77" s="277"/>
      <c r="I77" s="278"/>
      <c r="J77" s="277"/>
      <c r="K77" s="277"/>
      <c r="L77" s="277"/>
      <c r="M77" s="277"/>
      <c r="N77" s="277"/>
      <c r="O77" s="277"/>
      <c r="P77" s="277"/>
      <c r="Q77" s="277"/>
      <c r="R77" s="277"/>
      <c r="S77" s="277"/>
      <c r="T77" s="277"/>
      <c r="U77" s="279"/>
    </row>
    <row r="78" spans="1:25" x14ac:dyDescent="0.2">
      <c r="A78" s="21"/>
      <c r="B78" s="197" t="s">
        <v>73</v>
      </c>
      <c r="C78" s="49" t="s">
        <v>74</v>
      </c>
      <c r="D78" s="56">
        <v>408</v>
      </c>
      <c r="E78" s="56">
        <v>550</v>
      </c>
      <c r="F78" s="56">
        <v>550</v>
      </c>
      <c r="G78" s="56">
        <v>550</v>
      </c>
      <c r="H78" s="56">
        <v>550</v>
      </c>
      <c r="I78" s="95">
        <v>550.51202745300009</v>
      </c>
      <c r="J78" s="56">
        <v>550</v>
      </c>
      <c r="K78" s="56">
        <v>550</v>
      </c>
      <c r="L78" s="56">
        <v>550</v>
      </c>
      <c r="M78" s="56">
        <v>550</v>
      </c>
      <c r="N78" s="56">
        <v>550</v>
      </c>
      <c r="O78" s="56">
        <v>550</v>
      </c>
      <c r="P78" s="56">
        <v>550</v>
      </c>
      <c r="Q78" s="56">
        <v>550</v>
      </c>
      <c r="R78" s="56">
        <v>550</v>
      </c>
      <c r="S78" s="56">
        <v>550</v>
      </c>
      <c r="T78" s="56">
        <v>550</v>
      </c>
      <c r="U78" s="92">
        <v>550.51202745300009</v>
      </c>
    </row>
    <row r="79" spans="1:25" x14ac:dyDescent="0.2">
      <c r="A79" s="21"/>
      <c r="B79" s="197" t="s">
        <v>75</v>
      </c>
      <c r="C79" s="49" t="s">
        <v>74</v>
      </c>
      <c r="D79" s="56">
        <v>43.5</v>
      </c>
      <c r="E79" s="56">
        <v>84.8</v>
      </c>
      <c r="F79" s="56">
        <v>88.7</v>
      </c>
      <c r="G79" s="56">
        <v>89</v>
      </c>
      <c r="H79" s="56">
        <v>107.47048775204999</v>
      </c>
      <c r="I79" s="95">
        <v>146.20527300099999</v>
      </c>
      <c r="J79" s="56">
        <v>88.72999999999999</v>
      </c>
      <c r="K79" s="56">
        <v>89</v>
      </c>
      <c r="L79" s="56">
        <v>89</v>
      </c>
      <c r="M79" s="56">
        <v>89</v>
      </c>
      <c r="N79" s="56">
        <v>107.01772052204998</v>
      </c>
      <c r="O79" s="56">
        <v>107.01772052204998</v>
      </c>
      <c r="P79" s="56">
        <v>107.51768786205</v>
      </c>
      <c r="Q79" s="56">
        <v>107.47048775204999</v>
      </c>
      <c r="R79" s="56">
        <v>109.40164507205</v>
      </c>
      <c r="S79" s="56">
        <v>110.14881097205</v>
      </c>
      <c r="T79" s="56">
        <v>110.26933298205</v>
      </c>
      <c r="U79" s="92">
        <f>T79</f>
        <v>110.26933298205</v>
      </c>
    </row>
    <row r="80" spans="1:25" x14ac:dyDescent="0.2">
      <c r="A80" s="93"/>
      <c r="B80" s="197" t="s">
        <v>76</v>
      </c>
      <c r="C80" s="49" t="s">
        <v>74</v>
      </c>
      <c r="D80" s="56">
        <v>33</v>
      </c>
      <c r="E80" s="56">
        <v>74.3</v>
      </c>
      <c r="F80" s="56">
        <v>74.7</v>
      </c>
      <c r="G80" s="56">
        <f>+M80</f>
        <v>75</v>
      </c>
      <c r="H80" s="56">
        <f>+Q80</f>
        <v>96.761559059999996</v>
      </c>
      <c r="I80" s="57">
        <f>+U80</f>
        <v>97.664681880000003</v>
      </c>
      <c r="J80" s="56">
        <v>74.72999999999999</v>
      </c>
      <c r="K80" s="56">
        <v>75</v>
      </c>
      <c r="L80" s="56">
        <v>75</v>
      </c>
      <c r="M80" s="56">
        <v>75</v>
      </c>
      <c r="N80" s="56">
        <v>96.308791830000004</v>
      </c>
      <c r="O80" s="56">
        <v>96.308791830000004</v>
      </c>
      <c r="P80" s="56">
        <v>96.758791830000007</v>
      </c>
      <c r="Q80" s="56">
        <v>96.761559059999996</v>
      </c>
      <c r="R80" s="56">
        <v>96.761559059999996</v>
      </c>
      <c r="S80" s="56">
        <v>97.508724959999995</v>
      </c>
      <c r="T80" s="56">
        <v>97.57879183</v>
      </c>
      <c r="U80" s="92">
        <v>97.664681880000003</v>
      </c>
    </row>
    <row r="81" spans="1:26" x14ac:dyDescent="0.2">
      <c r="A81" s="94"/>
      <c r="B81" s="197" t="s">
        <v>77</v>
      </c>
      <c r="C81" s="49" t="s">
        <v>74</v>
      </c>
      <c r="D81" s="56">
        <v>21.1</v>
      </c>
      <c r="E81" s="56">
        <v>51.88807319</v>
      </c>
      <c r="F81" s="56">
        <v>57.288073190000006</v>
      </c>
      <c r="G81" s="56">
        <v>60.240573190000006</v>
      </c>
      <c r="H81" s="56">
        <v>64.413103856999967</v>
      </c>
      <c r="I81" s="57">
        <v>67.309934046999999</v>
      </c>
      <c r="J81" s="56">
        <v>58.345073190000001</v>
      </c>
      <c r="K81" s="56">
        <v>59.451073190000002</v>
      </c>
      <c r="L81" s="56">
        <v>59.809073189999992</v>
      </c>
      <c r="M81" s="56">
        <v>60.240573190000006</v>
      </c>
      <c r="N81" s="56">
        <v>63.793568829999998</v>
      </c>
      <c r="O81" s="56">
        <v>64.403568829999998</v>
      </c>
      <c r="P81" s="56">
        <v>64.843568829999995</v>
      </c>
      <c r="Q81" s="56">
        <v>64.413103856999967</v>
      </c>
      <c r="R81" s="56">
        <v>65.331445786999993</v>
      </c>
      <c r="S81" s="56">
        <v>66.078782257</v>
      </c>
      <c r="T81" s="56">
        <v>66.453999999999994</v>
      </c>
      <c r="U81" s="95">
        <v>67.309934046999999</v>
      </c>
    </row>
    <row r="82" spans="1:26" x14ac:dyDescent="0.2">
      <c r="A82" s="21"/>
      <c r="B82" s="197" t="s">
        <v>78</v>
      </c>
      <c r="C82" s="49" t="s">
        <v>44</v>
      </c>
      <c r="D82" s="298">
        <f t="shared" ref="D82" si="11">D81/D80</f>
        <v>0.6393939393939394</v>
      </c>
      <c r="E82" s="298">
        <f t="shared" ref="E82" si="12">E81/E80</f>
        <v>0.69835899313593541</v>
      </c>
      <c r="F82" s="298">
        <f t="shared" ref="F82:I82" si="13">F81/F80</f>
        <v>0.76690861030789825</v>
      </c>
      <c r="G82" s="298">
        <f t="shared" si="13"/>
        <v>0.80320764253333343</v>
      </c>
      <c r="H82" s="298">
        <f t="shared" si="13"/>
        <v>0.66568898313284341</v>
      </c>
      <c r="I82" s="300">
        <f t="shared" si="13"/>
        <v>0.68919421792315161</v>
      </c>
      <c r="J82" s="298">
        <f t="shared" ref="J82:U82" si="14">J81/J80</f>
        <v>0.78074499116820562</v>
      </c>
      <c r="K82" s="298">
        <f t="shared" si="14"/>
        <v>0.79268097586666675</v>
      </c>
      <c r="L82" s="298">
        <f t="shared" si="14"/>
        <v>0.79745430919999993</v>
      </c>
      <c r="M82" s="298">
        <f t="shared" si="14"/>
        <v>0.80320764253333343</v>
      </c>
      <c r="N82" s="298">
        <f t="shared" si="14"/>
        <v>0.66238572427121267</v>
      </c>
      <c r="O82" s="298">
        <f t="shared" si="14"/>
        <v>0.66871951777447602</v>
      </c>
      <c r="P82" s="298">
        <f t="shared" si="14"/>
        <v>0.67015686743925718</v>
      </c>
      <c r="Q82" s="298">
        <f t="shared" si="14"/>
        <v>0.66568898313284341</v>
      </c>
      <c r="R82" s="298">
        <f t="shared" si="14"/>
        <v>0.67517975549039277</v>
      </c>
      <c r="S82" s="298">
        <f t="shared" si="14"/>
        <v>0.67767045753194721</v>
      </c>
      <c r="T82" s="298">
        <f t="shared" si="14"/>
        <v>0.68102913300848145</v>
      </c>
      <c r="U82" s="300">
        <f t="shared" si="14"/>
        <v>0.68919421792315161</v>
      </c>
    </row>
    <row r="83" spans="1:26" x14ac:dyDescent="0.2">
      <c r="A83" s="21"/>
      <c r="B83" s="197" t="s">
        <v>79</v>
      </c>
      <c r="C83" s="49" t="s">
        <v>74</v>
      </c>
      <c r="D83" s="56">
        <v>3.05</v>
      </c>
      <c r="E83" s="56">
        <v>3.03</v>
      </c>
      <c r="F83" s="56">
        <v>5.4000000000000057</v>
      </c>
      <c r="G83" s="56">
        <v>2.9525000000000006</v>
      </c>
      <c r="H83" s="56">
        <v>4.1725306669999611</v>
      </c>
      <c r="I83" s="57">
        <v>2.8968301900000313</v>
      </c>
      <c r="J83" s="56">
        <f>J81-F81</f>
        <v>1.0569999999999951</v>
      </c>
      <c r="K83" s="56">
        <f t="shared" ref="K83:M83" si="15">K81-J81</f>
        <v>1.1060000000000016</v>
      </c>
      <c r="L83" s="56">
        <f t="shared" si="15"/>
        <v>0.35799999999998988</v>
      </c>
      <c r="M83" s="56">
        <f t="shared" si="15"/>
        <v>0.43150000000001398</v>
      </c>
      <c r="N83" s="56">
        <f t="shared" ref="N83:P83" si="16">N81-M81</f>
        <v>3.5529956399999918</v>
      </c>
      <c r="O83" s="56">
        <f t="shared" si="16"/>
        <v>0.60999999999999943</v>
      </c>
      <c r="P83" s="56">
        <f t="shared" si="16"/>
        <v>0.43999999999999773</v>
      </c>
      <c r="Q83" s="56">
        <f t="shared" ref="Q83:S83" si="17">Q81-P81</f>
        <v>-0.43046497300002784</v>
      </c>
      <c r="R83" s="56">
        <f t="shared" si="17"/>
        <v>0.91834193000002529</v>
      </c>
      <c r="S83" s="56">
        <f t="shared" si="17"/>
        <v>0.74733647000000758</v>
      </c>
      <c r="T83" s="56">
        <f>T81-S81</f>
        <v>0.37521774299999322</v>
      </c>
      <c r="U83" s="92">
        <f>U81-T81</f>
        <v>0.85593404700000519</v>
      </c>
      <c r="V83" s="81"/>
    </row>
    <row r="84" spans="1:26" x14ac:dyDescent="0.2">
      <c r="A84" s="21"/>
      <c r="B84" s="197" t="s">
        <v>167</v>
      </c>
      <c r="C84" s="217" t="s">
        <v>70</v>
      </c>
      <c r="D84" s="56">
        <v>0</v>
      </c>
      <c r="E84" s="56">
        <v>0</v>
      </c>
      <c r="F84" s="88">
        <v>77.183999999999997</v>
      </c>
      <c r="G84" s="88">
        <v>78.188000000000002</v>
      </c>
      <c r="H84" s="88">
        <v>78.188000000000002</v>
      </c>
      <c r="I84" s="223">
        <v>135.82400000000001</v>
      </c>
      <c r="J84" s="88">
        <v>78.188000000000002</v>
      </c>
      <c r="K84" s="88">
        <v>78.188000000000002</v>
      </c>
      <c r="L84" s="88">
        <v>78.188000000000002</v>
      </c>
      <c r="M84" s="88">
        <v>78.188000000000002</v>
      </c>
      <c r="N84" s="88">
        <v>78.188000000000002</v>
      </c>
      <c r="O84" s="88">
        <v>78.188000000000002</v>
      </c>
      <c r="P84" s="88">
        <v>78.188000000000002</v>
      </c>
      <c r="Q84" s="88">
        <v>78.188000000000002</v>
      </c>
      <c r="R84" s="88">
        <v>133.08099999999999</v>
      </c>
      <c r="S84" s="88">
        <v>134.37700000000001</v>
      </c>
      <c r="T84" s="88">
        <v>134.89699999999999</v>
      </c>
      <c r="U84" s="97">
        <v>135.82400000000001</v>
      </c>
    </row>
    <row r="85" spans="1:26" x14ac:dyDescent="0.2">
      <c r="A85" s="21"/>
      <c r="B85" s="189" t="s">
        <v>168</v>
      </c>
      <c r="C85" s="217" t="s">
        <v>70</v>
      </c>
      <c r="D85" s="56">
        <v>0</v>
      </c>
      <c r="E85" s="56">
        <v>0</v>
      </c>
      <c r="F85" s="88">
        <v>77.183999999999997</v>
      </c>
      <c r="G85" s="88">
        <v>78.188000000000002</v>
      </c>
      <c r="H85" s="88">
        <v>33.338000000000001</v>
      </c>
      <c r="I85" s="223">
        <v>81.558999999999997</v>
      </c>
      <c r="J85" s="88">
        <v>78.188000000000002</v>
      </c>
      <c r="K85" s="88">
        <v>78.188000000000002</v>
      </c>
      <c r="L85" s="88">
        <v>78.188000000000002</v>
      </c>
      <c r="M85" s="88">
        <v>78.188000000000002</v>
      </c>
      <c r="N85" s="88">
        <v>78.188000000000002</v>
      </c>
      <c r="O85" s="88">
        <v>78.188000000000002</v>
      </c>
      <c r="P85" s="88">
        <v>33.338000000000001</v>
      </c>
      <c r="Q85" s="88">
        <v>33.338000000000001</v>
      </c>
      <c r="R85" s="88">
        <v>62.04</v>
      </c>
      <c r="S85" s="88">
        <v>65.361999999999995</v>
      </c>
      <c r="T85" s="88">
        <v>74.647000000000006</v>
      </c>
      <c r="U85" s="97">
        <v>81.558999999999997</v>
      </c>
    </row>
    <row r="86" spans="1:26" x14ac:dyDescent="0.2">
      <c r="A86" s="21"/>
      <c r="B86" s="197" t="s">
        <v>169</v>
      </c>
      <c r="C86" s="217" t="s">
        <v>44</v>
      </c>
      <c r="D86" s="56">
        <v>0</v>
      </c>
      <c r="E86" s="56">
        <v>0</v>
      </c>
      <c r="F86" s="62">
        <f>F85/F84</f>
        <v>1</v>
      </c>
      <c r="G86" s="62">
        <f t="shared" ref="G86:I86" si="18">G85/G84</f>
        <v>1</v>
      </c>
      <c r="H86" s="62">
        <f t="shared" si="18"/>
        <v>0.42638256509950379</v>
      </c>
      <c r="I86" s="102">
        <f t="shared" si="18"/>
        <v>0.60047561550241479</v>
      </c>
      <c r="J86" s="62">
        <f t="shared" ref="J86:S86" si="19">J85/J84</f>
        <v>1</v>
      </c>
      <c r="K86" s="62">
        <f t="shared" si="19"/>
        <v>1</v>
      </c>
      <c r="L86" s="62">
        <f t="shared" si="19"/>
        <v>1</v>
      </c>
      <c r="M86" s="62">
        <f t="shared" si="19"/>
        <v>1</v>
      </c>
      <c r="N86" s="62">
        <f t="shared" si="19"/>
        <v>1</v>
      </c>
      <c r="O86" s="62">
        <f t="shared" si="19"/>
        <v>1</v>
      </c>
      <c r="P86" s="62">
        <f t="shared" si="19"/>
        <v>0.42638256509950379</v>
      </c>
      <c r="Q86" s="62">
        <f t="shared" si="19"/>
        <v>0.42638256509950379</v>
      </c>
      <c r="R86" s="62">
        <f t="shared" si="19"/>
        <v>0.46618224990795082</v>
      </c>
      <c r="S86" s="62">
        <f t="shared" si="19"/>
        <v>0.48640764416529608</v>
      </c>
      <c r="T86" s="62">
        <f>T85/T84</f>
        <v>0.55336293616611198</v>
      </c>
      <c r="U86" s="96">
        <f>U85/U84</f>
        <v>0.60047561550241479</v>
      </c>
    </row>
    <row r="87" spans="1:26" x14ac:dyDescent="0.2">
      <c r="A87" s="21"/>
      <c r="B87" s="197" t="s">
        <v>80</v>
      </c>
      <c r="C87" s="217" t="s">
        <v>81</v>
      </c>
      <c r="D87" s="88">
        <v>118.965</v>
      </c>
      <c r="E87" s="88">
        <v>239.80600000000001</v>
      </c>
      <c r="F87" s="88">
        <v>257.26100000000002</v>
      </c>
      <c r="G87" s="88">
        <v>301.35700000000003</v>
      </c>
      <c r="H87" s="88">
        <v>572.40460000000007</v>
      </c>
      <c r="I87" s="223">
        <v>587.06404000000009</v>
      </c>
      <c r="J87" s="88">
        <v>301.35700000000003</v>
      </c>
      <c r="K87" s="88">
        <v>301.35700000000003</v>
      </c>
      <c r="L87" s="88">
        <v>301.35700000000003</v>
      </c>
      <c r="M87" s="88">
        <v>301.35700000000003</v>
      </c>
      <c r="N87" s="88">
        <v>301.35700000000003</v>
      </c>
      <c r="O87" s="88">
        <v>301.35700000000003</v>
      </c>
      <c r="P87" s="88">
        <v>313.19799999999998</v>
      </c>
      <c r="Q87" s="88">
        <v>572.40460000000007</v>
      </c>
      <c r="R87" s="88">
        <v>586.63084000000003</v>
      </c>
      <c r="S87" s="88">
        <v>586.63084000000003</v>
      </c>
      <c r="T87" s="88">
        <v>586.63084000000003</v>
      </c>
      <c r="U87" s="97">
        <v>587.06404000000009</v>
      </c>
    </row>
    <row r="88" spans="1:26" x14ac:dyDescent="0.2">
      <c r="A88" s="21"/>
      <c r="B88" s="197" t="s">
        <v>82</v>
      </c>
      <c r="C88" s="217" t="s">
        <v>81</v>
      </c>
      <c r="D88" s="88">
        <v>87.241</v>
      </c>
      <c r="E88" s="88">
        <v>188.41399999999999</v>
      </c>
      <c r="F88" s="88">
        <v>240.75800000000001</v>
      </c>
      <c r="G88" s="88">
        <v>279.45256000000001</v>
      </c>
      <c r="H88" s="88">
        <v>398.01823000000007</v>
      </c>
      <c r="I88" s="223">
        <v>508.154</v>
      </c>
      <c r="J88" s="88">
        <v>269.19200000000001</v>
      </c>
      <c r="K88" s="88">
        <v>277.25700000000001</v>
      </c>
      <c r="L88" s="88">
        <v>283.06400000000002</v>
      </c>
      <c r="M88" s="88">
        <v>279.45256000000001</v>
      </c>
      <c r="N88" s="88">
        <v>284.27100000000002</v>
      </c>
      <c r="O88" s="88">
        <v>283.596</v>
      </c>
      <c r="P88" s="88">
        <v>301.702</v>
      </c>
      <c r="Q88" s="88">
        <v>398.01823000000007</v>
      </c>
      <c r="R88" s="88">
        <v>416.06786999999997</v>
      </c>
      <c r="S88" s="88">
        <v>434.41126000000003</v>
      </c>
      <c r="T88" s="88">
        <v>501.43900000000002</v>
      </c>
      <c r="U88" s="223">
        <v>508.154</v>
      </c>
    </row>
    <row r="89" spans="1:26" x14ac:dyDescent="0.2">
      <c r="A89" s="21"/>
      <c r="B89" s="189" t="s">
        <v>83</v>
      </c>
      <c r="C89" s="217" t="s">
        <v>44</v>
      </c>
      <c r="D89" s="298">
        <v>0.73333333333333328</v>
      </c>
      <c r="E89" s="298">
        <v>0.78569343552705095</v>
      </c>
      <c r="F89" s="298">
        <v>0.9358511395042387</v>
      </c>
      <c r="G89" s="298">
        <v>0.92731398308318702</v>
      </c>
      <c r="H89" s="298">
        <v>0.69534421980536154</v>
      </c>
      <c r="I89" s="301">
        <v>0.86558529457876499</v>
      </c>
      <c r="J89" s="298">
        <v>0.89326612622238732</v>
      </c>
      <c r="K89" s="298">
        <v>0.92002840484873416</v>
      </c>
      <c r="L89" s="298">
        <v>0.93929790912439382</v>
      </c>
      <c r="M89" s="298">
        <v>0.92731398308318702</v>
      </c>
      <c r="N89" s="298">
        <v>0.94330312552885776</v>
      </c>
      <c r="O89" s="298">
        <v>0.94106325719993222</v>
      </c>
      <c r="P89" s="298">
        <v>0.96329478476874053</v>
      </c>
      <c r="Q89" s="298">
        <v>0.69534421980536154</v>
      </c>
      <c r="R89" s="298">
        <v>0.7092499091933181</v>
      </c>
      <c r="S89" s="298">
        <v>0.74051896078290058</v>
      </c>
      <c r="T89" s="298">
        <v>0.85477776790596283</v>
      </c>
      <c r="U89" s="299">
        <v>0.86558529457876499</v>
      </c>
    </row>
    <row r="90" spans="1:26" x14ac:dyDescent="0.2">
      <c r="A90" s="21"/>
      <c r="B90" s="206" t="s">
        <v>84</v>
      </c>
      <c r="C90" s="49" t="s">
        <v>85</v>
      </c>
      <c r="D90" s="90">
        <v>0</v>
      </c>
      <c r="E90" s="98">
        <v>16.456052750434782</v>
      </c>
      <c r="F90" s="98">
        <v>14.525160663431354</v>
      </c>
      <c r="G90" s="98">
        <v>16.069292700043235</v>
      </c>
      <c r="H90" s="98">
        <v>17.990000000000002</v>
      </c>
      <c r="I90" s="224">
        <v>20.173999999999999</v>
      </c>
      <c r="J90" s="98">
        <v>4.0173231750108087</v>
      </c>
      <c r="K90" s="98">
        <v>4.0173231750108087</v>
      </c>
      <c r="L90" s="98">
        <v>4.0173231750108069</v>
      </c>
      <c r="M90" s="98">
        <v>4.0173231750108105</v>
      </c>
      <c r="N90" s="98">
        <v>4.4968248700000002</v>
      </c>
      <c r="O90" s="98">
        <v>4.4057058500000013</v>
      </c>
      <c r="P90" s="98">
        <v>4.4929902896177758</v>
      </c>
      <c r="Q90" s="98">
        <v>4.5944789903822247</v>
      </c>
      <c r="R90" s="98">
        <v>4.92</v>
      </c>
      <c r="S90" s="98">
        <v>4.8740000000000006</v>
      </c>
      <c r="T90" s="98">
        <v>5.13</v>
      </c>
      <c r="U90" s="99">
        <v>5.25</v>
      </c>
      <c r="X90" s="293"/>
      <c r="Y90" s="293"/>
      <c r="Z90" s="294"/>
    </row>
    <row r="91" spans="1:26" ht="15" x14ac:dyDescent="0.2">
      <c r="A91" s="21"/>
      <c r="B91" s="272" t="s">
        <v>86</v>
      </c>
      <c r="C91" s="273"/>
      <c r="D91" s="277"/>
      <c r="E91" s="277"/>
      <c r="F91" s="277"/>
      <c r="G91" s="277"/>
      <c r="H91" s="277"/>
      <c r="I91" s="273"/>
      <c r="J91" s="277"/>
      <c r="K91" s="277"/>
      <c r="L91" s="277"/>
      <c r="M91" s="277"/>
      <c r="N91" s="277"/>
      <c r="O91" s="277"/>
      <c r="P91" s="277"/>
      <c r="Q91" s="277"/>
      <c r="R91" s="277"/>
      <c r="S91" s="277"/>
      <c r="T91" s="274"/>
      <c r="U91" s="273"/>
    </row>
    <row r="92" spans="1:26" x14ac:dyDescent="0.2">
      <c r="A92" s="21"/>
      <c r="B92" s="197" t="s">
        <v>171</v>
      </c>
      <c r="C92" s="49" t="s">
        <v>87</v>
      </c>
      <c r="D92" s="88">
        <v>0</v>
      </c>
      <c r="E92" s="88">
        <v>0</v>
      </c>
      <c r="F92" s="88">
        <v>240</v>
      </c>
      <c r="G92" s="88">
        <v>707</v>
      </c>
      <c r="H92" s="88">
        <v>993</v>
      </c>
      <c r="I92" s="216">
        <v>1327</v>
      </c>
      <c r="J92" s="86">
        <v>201</v>
      </c>
      <c r="K92" s="86">
        <v>162</v>
      </c>
      <c r="L92" s="86">
        <v>190</v>
      </c>
      <c r="M92" s="86">
        <v>154</v>
      </c>
      <c r="N92" s="88">
        <v>192</v>
      </c>
      <c r="O92" s="88">
        <v>201</v>
      </c>
      <c r="P92" s="88">
        <v>256</v>
      </c>
      <c r="Q92" s="88">
        <v>344</v>
      </c>
      <c r="R92" s="88">
        <v>291</v>
      </c>
      <c r="S92" s="88">
        <v>267</v>
      </c>
      <c r="T92" s="88">
        <v>370</v>
      </c>
      <c r="U92" s="100">
        <v>399</v>
      </c>
      <c r="X92" s="293"/>
      <c r="Y92" s="293"/>
      <c r="Z92" s="294"/>
    </row>
    <row r="93" spans="1:26" x14ac:dyDescent="0.2">
      <c r="A93" s="21"/>
      <c r="B93" s="197" t="s">
        <v>172</v>
      </c>
      <c r="C93" s="49" t="s">
        <v>87</v>
      </c>
      <c r="D93" s="88">
        <v>0</v>
      </c>
      <c r="E93" s="88">
        <v>0</v>
      </c>
      <c r="F93" s="88">
        <v>2</v>
      </c>
      <c r="G93" s="88">
        <v>2</v>
      </c>
      <c r="H93" s="88">
        <v>7</v>
      </c>
      <c r="I93" s="216">
        <v>6</v>
      </c>
      <c r="J93" s="88">
        <v>2</v>
      </c>
      <c r="K93" s="88">
        <v>2</v>
      </c>
      <c r="L93" s="88">
        <v>2</v>
      </c>
      <c r="M93" s="88">
        <v>2</v>
      </c>
      <c r="N93" s="88">
        <v>2</v>
      </c>
      <c r="O93" s="88">
        <v>3</v>
      </c>
      <c r="P93" s="88">
        <v>5</v>
      </c>
      <c r="Q93" s="88">
        <v>6</v>
      </c>
      <c r="R93" s="88">
        <v>7</v>
      </c>
      <c r="S93" s="88">
        <v>10</v>
      </c>
      <c r="T93" s="88">
        <v>9</v>
      </c>
      <c r="U93" s="100">
        <v>6</v>
      </c>
    </row>
    <row r="94" spans="1:26" x14ac:dyDescent="0.2">
      <c r="A94" s="21"/>
      <c r="B94" s="197" t="s">
        <v>173</v>
      </c>
      <c r="C94" s="49" t="s">
        <v>87</v>
      </c>
      <c r="D94" s="88">
        <v>0</v>
      </c>
      <c r="E94" s="88">
        <v>0</v>
      </c>
      <c r="F94" s="88">
        <v>4</v>
      </c>
      <c r="G94" s="88">
        <v>8</v>
      </c>
      <c r="H94" s="88">
        <v>13</v>
      </c>
      <c r="I94" s="216">
        <v>17</v>
      </c>
      <c r="J94" s="88">
        <v>4</v>
      </c>
      <c r="K94" s="88">
        <v>4</v>
      </c>
      <c r="L94" s="88">
        <v>5</v>
      </c>
      <c r="M94" s="88">
        <v>8</v>
      </c>
      <c r="N94" s="88">
        <v>6</v>
      </c>
      <c r="O94" s="88">
        <v>9</v>
      </c>
      <c r="P94" s="88">
        <v>11</v>
      </c>
      <c r="Q94" s="88">
        <v>12</v>
      </c>
      <c r="R94" s="88">
        <v>12</v>
      </c>
      <c r="S94" s="88">
        <v>13</v>
      </c>
      <c r="T94" s="88">
        <v>15</v>
      </c>
      <c r="U94" s="100">
        <v>16</v>
      </c>
      <c r="X94" s="295"/>
      <c r="Y94" s="295"/>
    </row>
    <row r="95" spans="1:26" ht="14.45" customHeight="1" x14ac:dyDescent="0.2">
      <c r="A95" s="21"/>
      <c r="B95" s="197" t="s">
        <v>174</v>
      </c>
      <c r="C95" s="49" t="s">
        <v>88</v>
      </c>
      <c r="D95" s="88">
        <v>0</v>
      </c>
      <c r="E95" s="88">
        <v>0</v>
      </c>
      <c r="F95" s="88">
        <v>0</v>
      </c>
      <c r="G95" s="88">
        <v>0</v>
      </c>
      <c r="H95" s="56">
        <v>18.376000000000001</v>
      </c>
      <c r="I95" s="57">
        <v>25.475000000000001</v>
      </c>
      <c r="J95" s="88">
        <v>0</v>
      </c>
      <c r="K95" s="88">
        <v>0</v>
      </c>
      <c r="L95" s="88">
        <v>0</v>
      </c>
      <c r="M95" s="88">
        <v>0</v>
      </c>
      <c r="N95" s="56">
        <v>5.2346666666666666</v>
      </c>
      <c r="O95" s="56">
        <v>7.3673333333333328</v>
      </c>
      <c r="P95" s="56">
        <v>13.180333333333333</v>
      </c>
      <c r="Q95" s="56">
        <v>18.376000000000001</v>
      </c>
      <c r="R95" s="56">
        <v>19.021999999999998</v>
      </c>
      <c r="S95" s="56">
        <v>20.318666666666669</v>
      </c>
      <c r="T95" s="56">
        <v>27.222999999999999</v>
      </c>
      <c r="U95" s="103">
        <v>25.475000000000001</v>
      </c>
    </row>
    <row r="96" spans="1:26" x14ac:dyDescent="0.2">
      <c r="A96" s="94"/>
      <c r="B96" s="197" t="s">
        <v>175</v>
      </c>
      <c r="C96" s="217" t="s">
        <v>88</v>
      </c>
      <c r="D96" s="88">
        <v>0</v>
      </c>
      <c r="E96" s="88">
        <v>0</v>
      </c>
      <c r="F96" s="88">
        <v>69.326999999999998</v>
      </c>
      <c r="G96" s="88">
        <v>232.80100000000002</v>
      </c>
      <c r="H96" s="88">
        <v>308.33699999999999</v>
      </c>
      <c r="I96" s="216">
        <v>524.56899999999996</v>
      </c>
      <c r="J96" s="88">
        <v>59.814</v>
      </c>
      <c r="K96" s="88">
        <v>50.677</v>
      </c>
      <c r="L96" s="88">
        <v>64.900000000000006</v>
      </c>
      <c r="M96" s="88">
        <v>57.41</v>
      </c>
      <c r="N96" s="88">
        <v>55.720999999999997</v>
      </c>
      <c r="O96" s="88">
        <v>71.701999999999998</v>
      </c>
      <c r="P96" s="88">
        <v>82.616</v>
      </c>
      <c r="Q96" s="88">
        <v>98.298000000000002</v>
      </c>
      <c r="R96" s="88">
        <v>120.964</v>
      </c>
      <c r="S96" s="88">
        <v>117.88200000000001</v>
      </c>
      <c r="T96" s="88">
        <v>141.44300000000001</v>
      </c>
      <c r="U96" s="100">
        <v>144.28</v>
      </c>
      <c r="X96" s="293"/>
      <c r="Y96" s="293"/>
      <c r="Z96" s="294"/>
    </row>
    <row r="97" spans="1:26" x14ac:dyDescent="0.2">
      <c r="A97" s="21"/>
      <c r="B97" s="197" t="s">
        <v>170</v>
      </c>
      <c r="C97" s="217" t="s">
        <v>44</v>
      </c>
      <c r="D97" s="88">
        <v>0</v>
      </c>
      <c r="E97" s="88">
        <v>0</v>
      </c>
      <c r="F97" s="88">
        <v>0</v>
      </c>
      <c r="G97" s="88">
        <v>0</v>
      </c>
      <c r="H97" s="88">
        <v>0</v>
      </c>
      <c r="I97" s="101">
        <v>5.699441539063292</v>
      </c>
      <c r="J97" s="88">
        <v>0</v>
      </c>
      <c r="K97" s="88">
        <v>0</v>
      </c>
      <c r="L97" s="88">
        <v>0</v>
      </c>
      <c r="M97" s="88">
        <v>0</v>
      </c>
      <c r="N97" s="62">
        <v>10.644612837493632</v>
      </c>
      <c r="O97" s="62">
        <v>9.8011039724911768</v>
      </c>
      <c r="P97" s="62">
        <v>6.7195569156065851</v>
      </c>
      <c r="Q97" s="62">
        <v>5.885992599042229</v>
      </c>
      <c r="R97" s="62">
        <v>5.781673851330039</v>
      </c>
      <c r="S97" s="62">
        <v>5.1013189841853137</v>
      </c>
      <c r="T97" s="62">
        <v>4.8245724765397995</v>
      </c>
      <c r="U97" s="102">
        <v>5.6635917566241414</v>
      </c>
      <c r="X97" s="293"/>
      <c r="Y97" s="293"/>
    </row>
    <row r="98" spans="1:26" ht="12.75" customHeight="1" x14ac:dyDescent="0.2">
      <c r="A98" s="21"/>
      <c r="B98" s="197" t="s">
        <v>176</v>
      </c>
      <c r="C98" s="49" t="s">
        <v>87</v>
      </c>
      <c r="D98" s="88">
        <v>0</v>
      </c>
      <c r="E98" s="88">
        <v>0</v>
      </c>
      <c r="F98" s="88">
        <v>0</v>
      </c>
      <c r="G98" s="88">
        <v>0</v>
      </c>
      <c r="H98" s="88">
        <v>8</v>
      </c>
      <c r="I98" s="216">
        <v>15</v>
      </c>
      <c r="J98" s="88">
        <v>0</v>
      </c>
      <c r="K98" s="88">
        <v>0</v>
      </c>
      <c r="L98" s="88">
        <v>0</v>
      </c>
      <c r="M98" s="88">
        <v>0</v>
      </c>
      <c r="N98" s="88">
        <v>0</v>
      </c>
      <c r="O98" s="88">
        <v>2</v>
      </c>
      <c r="P98" s="88">
        <v>5</v>
      </c>
      <c r="Q98" s="88">
        <v>8</v>
      </c>
      <c r="R98" s="88">
        <v>9</v>
      </c>
      <c r="S98" s="88">
        <v>12</v>
      </c>
      <c r="T98" s="88">
        <v>15</v>
      </c>
      <c r="U98" s="100">
        <v>15</v>
      </c>
      <c r="X98" s="295"/>
      <c r="Y98" s="293"/>
    </row>
    <row r="99" spans="1:26" x14ac:dyDescent="0.2">
      <c r="A99" s="21"/>
      <c r="B99" s="197" t="s">
        <v>177</v>
      </c>
      <c r="C99" s="49" t="s">
        <v>87</v>
      </c>
      <c r="D99" s="88">
        <v>0</v>
      </c>
      <c r="E99" s="88">
        <v>0</v>
      </c>
      <c r="F99" s="88">
        <v>0</v>
      </c>
      <c r="G99" s="88">
        <v>0</v>
      </c>
      <c r="H99" s="88">
        <v>6</v>
      </c>
      <c r="I99" s="216">
        <v>9</v>
      </c>
      <c r="J99" s="88">
        <v>0</v>
      </c>
      <c r="K99" s="88">
        <v>0</v>
      </c>
      <c r="L99" s="88">
        <v>0</v>
      </c>
      <c r="M99" s="88">
        <v>0</v>
      </c>
      <c r="N99" s="88">
        <v>0</v>
      </c>
      <c r="O99" s="88">
        <v>0</v>
      </c>
      <c r="P99" s="88">
        <v>4</v>
      </c>
      <c r="Q99" s="88">
        <v>6</v>
      </c>
      <c r="R99" s="88">
        <v>7</v>
      </c>
      <c r="S99" s="88">
        <v>11</v>
      </c>
      <c r="T99" s="88">
        <v>9</v>
      </c>
      <c r="U99" s="100">
        <v>9</v>
      </c>
      <c r="X99" s="295"/>
      <c r="Y99" s="293"/>
    </row>
    <row r="100" spans="1:26" x14ac:dyDescent="0.2">
      <c r="A100" s="21"/>
      <c r="B100" s="225" t="s">
        <v>178</v>
      </c>
      <c r="C100" s="49" t="s">
        <v>87</v>
      </c>
      <c r="D100" s="88">
        <v>0</v>
      </c>
      <c r="E100" s="88">
        <v>0</v>
      </c>
      <c r="F100" s="88">
        <v>0</v>
      </c>
      <c r="G100" s="88">
        <v>0</v>
      </c>
      <c r="H100" s="88">
        <v>0</v>
      </c>
      <c r="I100" s="216">
        <v>1</v>
      </c>
      <c r="J100" s="88">
        <v>0</v>
      </c>
      <c r="K100" s="88">
        <v>0</v>
      </c>
      <c r="L100" s="88">
        <v>0</v>
      </c>
      <c r="M100" s="88">
        <v>0</v>
      </c>
      <c r="N100" s="88">
        <v>0</v>
      </c>
      <c r="O100" s="88">
        <v>0</v>
      </c>
      <c r="P100" s="88">
        <v>0</v>
      </c>
      <c r="Q100" s="88">
        <v>1</v>
      </c>
      <c r="R100" s="88">
        <v>1</v>
      </c>
      <c r="S100" s="88">
        <v>0</v>
      </c>
      <c r="T100" s="88">
        <v>7</v>
      </c>
      <c r="U100" s="89">
        <v>8</v>
      </c>
      <c r="X100" s="295"/>
      <c r="Y100" s="293"/>
    </row>
    <row r="101" spans="1:26" x14ac:dyDescent="0.2">
      <c r="A101" s="21"/>
      <c r="B101" s="189" t="s">
        <v>179</v>
      </c>
      <c r="C101" s="49" t="s">
        <v>59</v>
      </c>
      <c r="D101" s="56">
        <v>0</v>
      </c>
      <c r="E101" s="55">
        <v>0</v>
      </c>
      <c r="F101" s="55">
        <v>0</v>
      </c>
      <c r="G101" s="56">
        <v>18.119585000000001</v>
      </c>
      <c r="H101" s="56">
        <v>19.654038997000001</v>
      </c>
      <c r="I101" s="57">
        <v>4.8074612090000004</v>
      </c>
      <c r="J101" s="55">
        <v>3.6033979999999999</v>
      </c>
      <c r="K101" s="55">
        <v>5.8149090000000001</v>
      </c>
      <c r="L101" s="55">
        <v>3.8712469999999999</v>
      </c>
      <c r="M101" s="55">
        <v>4.830031</v>
      </c>
      <c r="N101" s="55">
        <v>5.1661000000000001</v>
      </c>
      <c r="O101" s="55">
        <v>5.6443539999999999</v>
      </c>
      <c r="P101" s="55">
        <v>4.8339980000000002</v>
      </c>
      <c r="Q101" s="56">
        <v>4.0095885469999999</v>
      </c>
      <c r="R101" s="56">
        <v>1.340231</v>
      </c>
      <c r="S101" s="56">
        <v>0.97447481999999996</v>
      </c>
      <c r="T101" s="56">
        <v>1.0995813990000001</v>
      </c>
      <c r="U101" s="103">
        <v>1.39317399</v>
      </c>
    </row>
    <row r="102" spans="1:26" x14ac:dyDescent="0.2">
      <c r="A102" s="21"/>
      <c r="B102" s="197" t="s">
        <v>180</v>
      </c>
      <c r="C102" s="49" t="s">
        <v>87</v>
      </c>
      <c r="D102" s="88">
        <v>0</v>
      </c>
      <c r="E102" s="88">
        <v>0</v>
      </c>
      <c r="F102" s="88">
        <v>0</v>
      </c>
      <c r="G102" s="88">
        <v>2</v>
      </c>
      <c r="H102" s="88">
        <v>46</v>
      </c>
      <c r="I102" s="216">
        <v>56</v>
      </c>
      <c r="J102" s="88">
        <v>0</v>
      </c>
      <c r="K102" s="88">
        <v>0</v>
      </c>
      <c r="L102" s="88">
        <v>2</v>
      </c>
      <c r="M102" s="88">
        <v>2</v>
      </c>
      <c r="N102" s="88">
        <v>0</v>
      </c>
      <c r="O102" s="88">
        <v>0</v>
      </c>
      <c r="P102" s="88">
        <v>37</v>
      </c>
      <c r="Q102" s="88">
        <v>46</v>
      </c>
      <c r="R102" s="88">
        <v>46</v>
      </c>
      <c r="S102" s="88">
        <v>46</v>
      </c>
      <c r="T102" s="88">
        <v>45</v>
      </c>
      <c r="U102" s="100">
        <v>56</v>
      </c>
    </row>
    <row r="103" spans="1:26" x14ac:dyDescent="0.2">
      <c r="A103" s="21"/>
      <c r="B103" s="197" t="s">
        <v>89</v>
      </c>
      <c r="C103" s="49" t="s">
        <v>87</v>
      </c>
      <c r="D103" s="247">
        <v>29576</v>
      </c>
      <c r="E103" s="90">
        <v>31471</v>
      </c>
      <c r="F103" s="90">
        <v>24516</v>
      </c>
      <c r="G103" s="90">
        <v>20647</v>
      </c>
      <c r="H103" s="90">
        <v>33582</v>
      </c>
      <c r="I103" s="222">
        <v>40434</v>
      </c>
      <c r="J103" s="90">
        <v>0</v>
      </c>
      <c r="K103" s="90">
        <v>0</v>
      </c>
      <c r="L103" s="90">
        <v>0</v>
      </c>
      <c r="M103" s="90">
        <v>0</v>
      </c>
      <c r="N103" s="90">
        <v>7290</v>
      </c>
      <c r="O103" s="90">
        <v>5964</v>
      </c>
      <c r="P103" s="90">
        <v>9576</v>
      </c>
      <c r="Q103" s="90">
        <v>10752</v>
      </c>
      <c r="R103" s="90">
        <v>10085</v>
      </c>
      <c r="S103" s="90">
        <v>9581</v>
      </c>
      <c r="T103" s="90">
        <v>10490</v>
      </c>
      <c r="U103" s="107">
        <v>10278</v>
      </c>
      <c r="X103" s="295"/>
      <c r="Y103" s="295"/>
      <c r="Z103" s="294"/>
    </row>
    <row r="104" spans="1:26" ht="15" x14ac:dyDescent="0.2">
      <c r="A104" s="21"/>
      <c r="B104" s="272" t="s">
        <v>90</v>
      </c>
      <c r="C104" s="273"/>
      <c r="D104" s="277"/>
      <c r="E104" s="277"/>
      <c r="F104" s="277"/>
      <c r="G104" s="277"/>
      <c r="H104" s="277"/>
      <c r="I104" s="280"/>
      <c r="J104" s="277"/>
      <c r="K104" s="277"/>
      <c r="L104" s="277"/>
      <c r="M104" s="277"/>
      <c r="N104" s="277"/>
      <c r="O104" s="277"/>
      <c r="P104" s="277"/>
      <c r="Q104" s="277"/>
      <c r="R104" s="277"/>
      <c r="S104" s="277"/>
      <c r="T104" s="277"/>
      <c r="U104" s="280"/>
    </row>
    <row r="105" spans="1:26" x14ac:dyDescent="0.2">
      <c r="A105" s="21"/>
      <c r="B105" s="197" t="s">
        <v>91</v>
      </c>
      <c r="C105" s="49" t="s">
        <v>59</v>
      </c>
      <c r="D105" s="84">
        <v>2.4230200000000002</v>
      </c>
      <c r="E105" s="84">
        <v>3.433503</v>
      </c>
      <c r="F105" s="84">
        <v>3.992038</v>
      </c>
      <c r="G105" s="84">
        <v>3.7514350000000003</v>
      </c>
      <c r="H105" s="84">
        <v>4.1167705950000002</v>
      </c>
      <c r="I105" s="226">
        <v>4.2688004929999988</v>
      </c>
      <c r="J105" s="84">
        <v>0.97584800000000005</v>
      </c>
      <c r="K105" s="84">
        <v>0.90561400000000003</v>
      </c>
      <c r="L105" s="84">
        <v>0.953654</v>
      </c>
      <c r="M105" s="84">
        <v>0.91631899999999999</v>
      </c>
      <c r="N105" s="84">
        <v>0.85219900000000004</v>
      </c>
      <c r="O105" s="84">
        <v>0.98802900000000005</v>
      </c>
      <c r="P105" s="84">
        <v>1.0465310000000001</v>
      </c>
      <c r="Q105" s="84">
        <v>1.2300115949999997</v>
      </c>
      <c r="R105" s="84">
        <v>0.84358024100000006</v>
      </c>
      <c r="S105" s="84">
        <v>1.063474126</v>
      </c>
      <c r="T105" s="84">
        <v>1.1505007789999995</v>
      </c>
      <c r="U105" s="104">
        <v>1.2112453469999998</v>
      </c>
      <c r="X105" s="81"/>
      <c r="Y105" s="81"/>
      <c r="Z105" s="294"/>
    </row>
    <row r="106" spans="1:26" x14ac:dyDescent="0.2">
      <c r="B106" s="197" t="s">
        <v>92</v>
      </c>
      <c r="C106" s="49" t="s">
        <v>93</v>
      </c>
      <c r="D106" s="84">
        <v>0</v>
      </c>
      <c r="E106" s="84">
        <v>0</v>
      </c>
      <c r="F106" s="84">
        <v>0</v>
      </c>
      <c r="G106" s="84">
        <v>0</v>
      </c>
      <c r="H106" s="84">
        <v>0</v>
      </c>
      <c r="I106" s="89">
        <v>190029.30178849696</v>
      </c>
      <c r="J106" s="84">
        <v>0</v>
      </c>
      <c r="K106" s="84">
        <v>0</v>
      </c>
      <c r="L106" s="84">
        <v>0</v>
      </c>
      <c r="M106" s="84">
        <v>0</v>
      </c>
      <c r="N106" s="84">
        <v>0</v>
      </c>
      <c r="O106" s="84">
        <v>0</v>
      </c>
      <c r="P106" s="84">
        <v>0</v>
      </c>
      <c r="Q106" s="84">
        <v>0</v>
      </c>
      <c r="R106" s="84">
        <v>0</v>
      </c>
      <c r="S106" s="84">
        <v>0</v>
      </c>
      <c r="T106" s="105">
        <v>97373.516302882112</v>
      </c>
      <c r="U106" s="106">
        <v>92655.785485614848</v>
      </c>
      <c r="X106" s="81"/>
      <c r="Y106" s="81"/>
      <c r="Z106" s="294"/>
    </row>
    <row r="107" spans="1:26" x14ac:dyDescent="0.2">
      <c r="B107" s="197" t="s">
        <v>94</v>
      </c>
      <c r="C107" s="49" t="s">
        <v>95</v>
      </c>
      <c r="D107" s="84">
        <v>0</v>
      </c>
      <c r="E107" s="84">
        <v>0</v>
      </c>
      <c r="F107" s="84">
        <v>0</v>
      </c>
      <c r="G107" s="84">
        <v>0</v>
      </c>
      <c r="H107" s="84">
        <v>0</v>
      </c>
      <c r="I107" s="100">
        <v>15974.406859147341</v>
      </c>
      <c r="J107" s="84">
        <v>0</v>
      </c>
      <c r="K107" s="84">
        <v>0</v>
      </c>
      <c r="L107" s="84">
        <v>0</v>
      </c>
      <c r="M107" s="84">
        <v>0</v>
      </c>
      <c r="N107" s="84">
        <v>0</v>
      </c>
      <c r="O107" s="84">
        <v>0</v>
      </c>
      <c r="P107" s="84">
        <v>0</v>
      </c>
      <c r="Q107" s="84">
        <v>0</v>
      </c>
      <c r="R107" s="84">
        <v>0</v>
      </c>
      <c r="S107" s="84">
        <v>0</v>
      </c>
      <c r="T107" s="105">
        <v>8102.7764899999993</v>
      </c>
      <c r="U107" s="106">
        <v>7871.6303691473413</v>
      </c>
    </row>
    <row r="108" spans="1:26" ht="15" x14ac:dyDescent="0.2">
      <c r="A108" s="21"/>
      <c r="B108" s="332" t="s">
        <v>96</v>
      </c>
      <c r="C108" s="273"/>
      <c r="D108" s="333"/>
      <c r="E108" s="333"/>
      <c r="F108" s="333"/>
      <c r="G108" s="333"/>
      <c r="H108" s="333"/>
      <c r="I108" s="334"/>
      <c r="J108" s="333"/>
      <c r="K108" s="333"/>
      <c r="L108" s="333"/>
      <c r="M108" s="333"/>
      <c r="N108" s="333"/>
      <c r="O108" s="333"/>
      <c r="P108" s="333"/>
      <c r="Q108" s="333"/>
      <c r="R108" s="333"/>
      <c r="S108" s="333"/>
      <c r="T108" s="333"/>
      <c r="U108" s="279"/>
    </row>
    <row r="109" spans="1:26" x14ac:dyDescent="0.2">
      <c r="B109" s="199" t="s">
        <v>181</v>
      </c>
      <c r="C109" s="196" t="s">
        <v>97</v>
      </c>
      <c r="D109" s="108">
        <v>202</v>
      </c>
      <c r="E109" s="108">
        <v>13303.462</v>
      </c>
      <c r="F109" s="108">
        <v>16743.662</v>
      </c>
      <c r="G109" s="90">
        <v>17353.420000000002</v>
      </c>
      <c r="H109" s="90">
        <v>36832.437999999995</v>
      </c>
      <c r="I109" s="216">
        <v>33168.159</v>
      </c>
      <c r="J109" s="227">
        <v>4107.7789999999995</v>
      </c>
      <c r="K109" s="227">
        <v>4674.2510000000002</v>
      </c>
      <c r="L109" s="227">
        <v>4472.8519999999999</v>
      </c>
      <c r="M109" s="108">
        <v>4098.5380000000005</v>
      </c>
      <c r="N109" s="108">
        <v>8327.9689999999991</v>
      </c>
      <c r="O109" s="227">
        <v>9033.5469999999987</v>
      </c>
      <c r="P109" s="108">
        <v>9514.4779999999992</v>
      </c>
      <c r="Q109" s="108">
        <v>9967.3909999999996</v>
      </c>
      <c r="R109" s="108">
        <v>8336.0249999999996</v>
      </c>
      <c r="S109" s="108">
        <v>8976.7710000000006</v>
      </c>
      <c r="T109" s="108">
        <v>7726.9229999999998</v>
      </c>
      <c r="U109" s="109">
        <v>8128.4399999999987</v>
      </c>
      <c r="X109" s="295"/>
      <c r="Y109" s="295"/>
      <c r="Z109" s="294"/>
    </row>
    <row r="110" spans="1:26" x14ac:dyDescent="0.2">
      <c r="B110" s="194"/>
      <c r="C110" s="194"/>
      <c r="D110" s="194"/>
      <c r="E110" s="194"/>
      <c r="F110" s="194"/>
      <c r="G110" s="194"/>
      <c r="H110" s="194"/>
      <c r="I110" s="195"/>
      <c r="J110" s="194"/>
      <c r="K110" s="194"/>
      <c r="L110" s="194"/>
      <c r="M110" s="194"/>
      <c r="N110" s="194"/>
      <c r="O110" s="194"/>
      <c r="P110" s="194"/>
      <c r="Q110" s="194"/>
      <c r="R110" s="194"/>
      <c r="S110" s="194"/>
      <c r="T110" s="194"/>
      <c r="U110" s="194"/>
    </row>
    <row r="111" spans="1:26" ht="15.75" x14ac:dyDescent="0.2">
      <c r="A111" s="21"/>
      <c r="B111" s="228" t="s">
        <v>98</v>
      </c>
      <c r="C111" s="229"/>
      <c r="D111" s="230" t="s">
        <v>2</v>
      </c>
      <c r="E111" s="230" t="s">
        <v>3</v>
      </c>
      <c r="F111" s="230" t="s">
        <v>4</v>
      </c>
      <c r="G111" s="230" t="s">
        <v>5</v>
      </c>
      <c r="H111" s="179" t="s">
        <v>6</v>
      </c>
      <c r="I111" s="187" t="s">
        <v>7</v>
      </c>
      <c r="J111" s="178" t="s">
        <v>8</v>
      </c>
      <c r="K111" s="178" t="s">
        <v>9</v>
      </c>
      <c r="L111" s="178" t="s">
        <v>10</v>
      </c>
      <c r="M111" s="178" t="s">
        <v>11</v>
      </c>
      <c r="N111" s="178" t="s">
        <v>12</v>
      </c>
      <c r="O111" s="178" t="s">
        <v>13</v>
      </c>
      <c r="P111" s="178" t="s">
        <v>14</v>
      </c>
      <c r="Q111" s="178" t="s">
        <v>15</v>
      </c>
      <c r="R111" s="181" t="s">
        <v>16</v>
      </c>
      <c r="S111" s="181" t="s">
        <v>17</v>
      </c>
      <c r="T111" s="181" t="s">
        <v>18</v>
      </c>
      <c r="U111" s="182" t="s">
        <v>19</v>
      </c>
    </row>
    <row r="112" spans="1:26" ht="15" x14ac:dyDescent="0.2">
      <c r="B112" s="272" t="s">
        <v>58</v>
      </c>
      <c r="C112" s="273"/>
      <c r="D112" s="274"/>
      <c r="E112" s="274"/>
      <c r="F112" s="274"/>
      <c r="G112" s="274"/>
      <c r="H112" s="274"/>
      <c r="I112" s="281"/>
      <c r="J112" s="274"/>
      <c r="K112" s="274"/>
      <c r="L112" s="274"/>
      <c r="M112" s="274"/>
      <c r="N112" s="274"/>
      <c r="O112" s="274"/>
      <c r="P112" s="274"/>
      <c r="Q112" s="274"/>
      <c r="R112" s="274"/>
      <c r="S112" s="274"/>
      <c r="T112" s="274"/>
      <c r="U112" s="273"/>
    </row>
    <row r="113" spans="2:26" x14ac:dyDescent="0.2">
      <c r="B113" s="197" t="s">
        <v>182</v>
      </c>
      <c r="C113" s="192" t="s">
        <v>21</v>
      </c>
      <c r="D113" s="88">
        <v>0</v>
      </c>
      <c r="E113" s="88">
        <v>0</v>
      </c>
      <c r="F113" s="110">
        <v>209.51890642000001</v>
      </c>
      <c r="G113" s="110">
        <v>196.40555762</v>
      </c>
      <c r="H113" s="110">
        <v>224.93987830999998</v>
      </c>
      <c r="I113" s="111">
        <v>240.95610900999998</v>
      </c>
      <c r="J113" s="110">
        <v>46.945245700000001</v>
      </c>
      <c r="K113" s="110">
        <v>37.715694630000016</v>
      </c>
      <c r="L113" s="110">
        <v>53.758736399999997</v>
      </c>
      <c r="M113" s="110">
        <v>57.985880889999997</v>
      </c>
      <c r="N113" s="110">
        <v>48.123256439999999</v>
      </c>
      <c r="O113" s="110">
        <v>54.948590189999997</v>
      </c>
      <c r="P113" s="110">
        <v>57.153959059999998</v>
      </c>
      <c r="Q113" s="110">
        <v>64.71407262000001</v>
      </c>
      <c r="R113" s="112">
        <v>57.581287189999998</v>
      </c>
      <c r="S113" s="112">
        <v>57.723648799999999</v>
      </c>
      <c r="T113" s="112">
        <v>60.478161700000001</v>
      </c>
      <c r="U113" s="113">
        <v>65.173011319999986</v>
      </c>
    </row>
    <row r="114" spans="2:26" x14ac:dyDescent="0.2">
      <c r="B114" s="197" t="s">
        <v>183</v>
      </c>
      <c r="C114" s="49" t="s">
        <v>21</v>
      </c>
      <c r="D114" s="88">
        <v>0</v>
      </c>
      <c r="E114" s="88">
        <v>0</v>
      </c>
      <c r="F114" s="110">
        <v>137.76407771999999</v>
      </c>
      <c r="G114" s="110">
        <v>140.64350478</v>
      </c>
      <c r="H114" s="110">
        <v>156.19992306</v>
      </c>
      <c r="I114" s="111">
        <v>160.05556421</v>
      </c>
      <c r="J114" s="110">
        <v>32.78328432</v>
      </c>
      <c r="K114" s="110">
        <v>32.783284850000001</v>
      </c>
      <c r="L114" s="110">
        <v>32.783285419999999</v>
      </c>
      <c r="M114" s="110">
        <v>42.293650190000001</v>
      </c>
      <c r="N114" s="110">
        <v>32.836587460000004</v>
      </c>
      <c r="O114" s="110">
        <v>32.836585939999999</v>
      </c>
      <c r="P114" s="110">
        <v>38.825594119999998</v>
      </c>
      <c r="Q114" s="110">
        <v>51.701155540000002</v>
      </c>
      <c r="R114" s="112">
        <v>40.452956729999997</v>
      </c>
      <c r="S114" s="112">
        <v>36.720663679999994</v>
      </c>
      <c r="T114" s="112">
        <v>42.987896239999998</v>
      </c>
      <c r="U114" s="113">
        <v>39.894047560000004</v>
      </c>
    </row>
    <row r="115" spans="2:26" x14ac:dyDescent="0.2">
      <c r="B115" s="197" t="s">
        <v>99</v>
      </c>
      <c r="C115" s="49" t="s">
        <v>21</v>
      </c>
      <c r="D115" s="88">
        <v>0</v>
      </c>
      <c r="E115" s="88">
        <v>0</v>
      </c>
      <c r="F115" s="110">
        <v>162.56043218999997</v>
      </c>
      <c r="G115" s="110">
        <v>125.04628694</v>
      </c>
      <c r="H115" s="110">
        <v>164.09360675000002</v>
      </c>
      <c r="I115" s="111">
        <v>160.79996293999997</v>
      </c>
      <c r="J115" s="110">
        <v>33.879393780000001</v>
      </c>
      <c r="K115" s="110">
        <v>29.574105509999995</v>
      </c>
      <c r="L115" s="110">
        <v>32.827221690000002</v>
      </c>
      <c r="M115" s="110">
        <v>28.76556596</v>
      </c>
      <c r="N115" s="110">
        <v>39.592561959999998</v>
      </c>
      <c r="O115" s="110">
        <v>45.168089300000005</v>
      </c>
      <c r="P115" s="110">
        <v>37.544317499999998</v>
      </c>
      <c r="Q115" s="110">
        <v>41.788637990000005</v>
      </c>
      <c r="R115" s="112">
        <v>33.975155969999996</v>
      </c>
      <c r="S115" s="112">
        <v>41.207921129999995</v>
      </c>
      <c r="T115" s="112">
        <v>46.469217029999996</v>
      </c>
      <c r="U115" s="113">
        <v>39.147668809999985</v>
      </c>
    </row>
    <row r="116" spans="2:26" x14ac:dyDescent="0.2">
      <c r="B116" s="197" t="s">
        <v>184</v>
      </c>
      <c r="C116" s="49" t="s">
        <v>21</v>
      </c>
      <c r="D116" s="88">
        <v>0</v>
      </c>
      <c r="E116" s="88">
        <v>0</v>
      </c>
      <c r="F116" s="88">
        <v>0</v>
      </c>
      <c r="G116" s="88">
        <v>0</v>
      </c>
      <c r="H116" s="88">
        <v>0</v>
      </c>
      <c r="I116" s="111">
        <v>113.45410003912173</v>
      </c>
      <c r="J116" s="88">
        <v>0</v>
      </c>
      <c r="K116" s="88">
        <v>0</v>
      </c>
      <c r="L116" s="88">
        <v>0</v>
      </c>
      <c r="M116" s="88">
        <v>0</v>
      </c>
      <c r="N116" s="88">
        <v>0</v>
      </c>
      <c r="O116" s="88">
        <v>0</v>
      </c>
      <c r="P116" s="88">
        <v>0</v>
      </c>
      <c r="Q116" s="88">
        <v>0</v>
      </c>
      <c r="R116" s="88">
        <v>0</v>
      </c>
      <c r="S116" s="112">
        <v>4.2747573195507069</v>
      </c>
      <c r="T116" s="112">
        <v>54.120640107655596</v>
      </c>
      <c r="U116" s="113">
        <v>55.058702611915415</v>
      </c>
    </row>
    <row r="117" spans="2:26" x14ac:dyDescent="0.2">
      <c r="B117" s="197" t="s">
        <v>100</v>
      </c>
      <c r="C117" s="49" t="s">
        <v>21</v>
      </c>
      <c r="D117" s="88">
        <v>0</v>
      </c>
      <c r="E117" s="88">
        <v>0</v>
      </c>
      <c r="F117" s="110">
        <v>328.86929789999988</v>
      </c>
      <c r="G117" s="110">
        <v>464.76005934999984</v>
      </c>
      <c r="H117" s="110">
        <v>377.97049475000006</v>
      </c>
      <c r="I117" s="111">
        <v>479.76563159278089</v>
      </c>
      <c r="J117" s="110">
        <v>104.25761184000002</v>
      </c>
      <c r="K117" s="110">
        <v>148.23454990000005</v>
      </c>
      <c r="L117" s="110">
        <v>128.66852702999998</v>
      </c>
      <c r="M117" s="110">
        <v>83.599370579999984</v>
      </c>
      <c r="N117" s="110">
        <v>83.838918039999967</v>
      </c>
      <c r="O117" s="110">
        <v>74.785138860000004</v>
      </c>
      <c r="P117" s="110">
        <v>100.8908009</v>
      </c>
      <c r="Q117" s="110">
        <v>118.45563695000008</v>
      </c>
      <c r="R117" s="112">
        <v>90.559492089999949</v>
      </c>
      <c r="S117" s="112">
        <v>102.35708442999997</v>
      </c>
      <c r="T117" s="112">
        <v>150.20776290621657</v>
      </c>
      <c r="U117" s="113">
        <v>136.64129216656443</v>
      </c>
      <c r="X117" s="295"/>
      <c r="Y117" s="295"/>
      <c r="Z117" s="294"/>
    </row>
    <row r="118" spans="2:26" x14ac:dyDescent="0.2">
      <c r="B118" s="197" t="s">
        <v>101</v>
      </c>
      <c r="C118" s="49" t="s">
        <v>21</v>
      </c>
      <c r="D118" s="88">
        <v>0</v>
      </c>
      <c r="E118" s="88">
        <v>0</v>
      </c>
      <c r="F118" s="110">
        <v>49.295687350000009</v>
      </c>
      <c r="G118" s="110">
        <v>32.488692739999998</v>
      </c>
      <c r="H118" s="110">
        <v>65.377849040000001</v>
      </c>
      <c r="I118" s="111">
        <v>204.96286186023553</v>
      </c>
      <c r="J118" s="110">
        <v>7.7221047500000024</v>
      </c>
      <c r="K118" s="110">
        <v>8.0587664000000014</v>
      </c>
      <c r="L118" s="110">
        <v>7.5488247700000004</v>
      </c>
      <c r="M118" s="110">
        <v>9.1589968200000005</v>
      </c>
      <c r="N118" s="110">
        <v>15.452936779999998</v>
      </c>
      <c r="O118" s="110">
        <v>16.051954009999999</v>
      </c>
      <c r="P118" s="110">
        <v>17.482128759999998</v>
      </c>
      <c r="Q118" s="110">
        <v>16.390829489999998</v>
      </c>
      <c r="R118" s="112">
        <v>22.350711269999991</v>
      </c>
      <c r="S118" s="112">
        <v>20.342227380000004</v>
      </c>
      <c r="T118" s="112">
        <v>76.27296409181541</v>
      </c>
      <c r="U118" s="113">
        <v>85.996959118420136</v>
      </c>
      <c r="X118" s="295"/>
      <c r="Y118" s="295"/>
    </row>
    <row r="119" spans="2:26" x14ac:dyDescent="0.2">
      <c r="B119" s="197" t="s">
        <v>102</v>
      </c>
      <c r="C119" s="49" t="s">
        <v>21</v>
      </c>
      <c r="D119" s="88">
        <v>0</v>
      </c>
      <c r="E119" s="88">
        <v>0</v>
      </c>
      <c r="F119" s="110">
        <v>16.139439060000001</v>
      </c>
      <c r="G119" s="110">
        <v>23.860588580000002</v>
      </c>
      <c r="H119" s="110">
        <v>30.221205219999995</v>
      </c>
      <c r="I119" s="111">
        <v>37.683048980000002</v>
      </c>
      <c r="J119" s="110">
        <v>6.1753006099999999</v>
      </c>
      <c r="K119" s="110">
        <v>5.7117998499999993</v>
      </c>
      <c r="L119" s="110">
        <v>4.6897754200000001</v>
      </c>
      <c r="M119" s="110">
        <v>7.2837126999999988</v>
      </c>
      <c r="N119" s="110">
        <v>11.861843469999998</v>
      </c>
      <c r="O119" s="110">
        <v>5.4785261600000004</v>
      </c>
      <c r="P119" s="110">
        <v>4.1637166299999997</v>
      </c>
      <c r="Q119" s="110">
        <v>8.7171189599999988</v>
      </c>
      <c r="R119" s="112">
        <v>22.974303610000003</v>
      </c>
      <c r="S119" s="112">
        <v>4.3520373400000008</v>
      </c>
      <c r="T119" s="112">
        <v>2.33188905</v>
      </c>
      <c r="U119" s="113">
        <v>8.0248189800000009</v>
      </c>
      <c r="X119" s="295"/>
      <c r="Y119" s="295"/>
    </row>
    <row r="120" spans="2:26" x14ac:dyDescent="0.2">
      <c r="B120" s="206" t="s">
        <v>103</v>
      </c>
      <c r="C120" s="231" t="s">
        <v>21</v>
      </c>
      <c r="D120" s="90">
        <v>0</v>
      </c>
      <c r="E120" s="90">
        <v>0</v>
      </c>
      <c r="F120" s="114">
        <v>47.852848870000003</v>
      </c>
      <c r="G120" s="114">
        <v>79.603424670000621</v>
      </c>
      <c r="H120" s="114">
        <v>116.56179465999992</v>
      </c>
      <c r="I120" s="115">
        <v>194.75391512786172</v>
      </c>
      <c r="J120" s="114">
        <v>17.96705900000002</v>
      </c>
      <c r="K120" s="114">
        <v>14.303798859999944</v>
      </c>
      <c r="L120" s="114">
        <v>18.940629269999992</v>
      </c>
      <c r="M120" s="114">
        <v>28.391536180000603</v>
      </c>
      <c r="N120" s="114">
        <v>20.988895850000024</v>
      </c>
      <c r="O120" s="114">
        <v>22.056415780000002</v>
      </c>
      <c r="P120" s="116">
        <v>28.0424830299999</v>
      </c>
      <c r="Q120" s="112">
        <v>45.473999999999997</v>
      </c>
      <c r="R120" s="112">
        <v>45.973220260000005</v>
      </c>
      <c r="S120" s="112">
        <v>39.942929610449291</v>
      </c>
      <c r="T120" s="112">
        <v>54.048699914312451</v>
      </c>
      <c r="U120" s="117">
        <v>54.789065343099985</v>
      </c>
      <c r="X120" s="295"/>
      <c r="Y120" s="295"/>
    </row>
    <row r="121" spans="2:26" x14ac:dyDescent="0.2">
      <c r="B121" s="232" t="s">
        <v>104</v>
      </c>
      <c r="C121" s="191" t="s">
        <v>21</v>
      </c>
      <c r="D121" s="233">
        <v>0</v>
      </c>
      <c r="E121" s="234">
        <v>0</v>
      </c>
      <c r="F121" s="118">
        <f t="shared" ref="F121:U121" si="20">SUM(F113:F120)</f>
        <v>952.0006895099998</v>
      </c>
      <c r="G121" s="118">
        <f t="shared" si="20"/>
        <v>1062.8081146800005</v>
      </c>
      <c r="H121" s="118">
        <f t="shared" si="20"/>
        <v>1135.3647517899999</v>
      </c>
      <c r="I121" s="119">
        <f t="shared" si="20"/>
        <v>1592.4311937599998</v>
      </c>
      <c r="J121" s="118">
        <f t="shared" si="20"/>
        <v>249.73000000000002</v>
      </c>
      <c r="K121" s="118">
        <f t="shared" si="20"/>
        <v>276.38199999999995</v>
      </c>
      <c r="L121" s="118">
        <f t="shared" si="20"/>
        <v>279.21699999999998</v>
      </c>
      <c r="M121" s="118">
        <f t="shared" si="20"/>
        <v>257.47871332000062</v>
      </c>
      <c r="N121" s="118">
        <f t="shared" si="20"/>
        <v>252.69499999999999</v>
      </c>
      <c r="O121" s="118">
        <f t="shared" si="20"/>
        <v>251.32530024000002</v>
      </c>
      <c r="P121" s="118">
        <f t="shared" si="20"/>
        <v>284.10299999999989</v>
      </c>
      <c r="Q121" s="118">
        <f t="shared" si="20"/>
        <v>347.24145155000008</v>
      </c>
      <c r="R121" s="118">
        <f t="shared" si="20"/>
        <v>313.86712711999991</v>
      </c>
      <c r="S121" s="118">
        <f t="shared" si="20"/>
        <v>306.92126968999997</v>
      </c>
      <c r="T121" s="120">
        <f t="shared" si="20"/>
        <v>486.91723104000005</v>
      </c>
      <c r="U121" s="121">
        <f t="shared" si="20"/>
        <v>484.72556590999994</v>
      </c>
      <c r="X121" s="295"/>
      <c r="Y121" s="295"/>
      <c r="Z121" s="294"/>
    </row>
    <row r="122" spans="2:26" ht="15" x14ac:dyDescent="0.2">
      <c r="B122" s="272" t="s">
        <v>72</v>
      </c>
      <c r="C122" s="273"/>
      <c r="D122" s="277"/>
      <c r="E122" s="277"/>
      <c r="F122" s="277"/>
      <c r="G122" s="277"/>
      <c r="H122" s="277"/>
      <c r="I122" s="273"/>
      <c r="J122" s="277"/>
      <c r="K122" s="277"/>
      <c r="L122" s="277"/>
      <c r="M122" s="277"/>
      <c r="N122" s="277"/>
      <c r="O122" s="277"/>
      <c r="P122" s="277"/>
      <c r="Q122" s="277"/>
      <c r="R122" s="277"/>
      <c r="S122" s="277"/>
      <c r="T122" s="277"/>
      <c r="U122" s="273"/>
    </row>
    <row r="123" spans="2:26" x14ac:dyDescent="0.2">
      <c r="B123" s="197" t="s">
        <v>186</v>
      </c>
      <c r="C123" s="192" t="s">
        <v>21</v>
      </c>
      <c r="D123" s="88">
        <v>0</v>
      </c>
      <c r="E123" s="88">
        <v>0</v>
      </c>
      <c r="F123" s="110">
        <v>950.44905243999983</v>
      </c>
      <c r="G123" s="110">
        <v>812.61248185999989</v>
      </c>
      <c r="H123" s="110">
        <v>848.69590174999996</v>
      </c>
      <c r="I123" s="111">
        <v>921.69786348000002</v>
      </c>
      <c r="J123" s="110">
        <v>199.49576762999988</v>
      </c>
      <c r="K123" s="110">
        <v>204.14570573000012</v>
      </c>
      <c r="L123" s="110">
        <v>203.8473126399999</v>
      </c>
      <c r="M123" s="110">
        <v>205.12369586000003</v>
      </c>
      <c r="N123" s="110">
        <v>210.60712473999999</v>
      </c>
      <c r="O123" s="110">
        <v>206.56815935999992</v>
      </c>
      <c r="P123" s="110">
        <v>216.86917112</v>
      </c>
      <c r="Q123" s="110">
        <v>214.65144653000004</v>
      </c>
      <c r="R123" s="112">
        <v>232.28040096000001</v>
      </c>
      <c r="S123" s="112">
        <v>232.29097290999997</v>
      </c>
      <c r="T123" s="112">
        <v>226.11319660000004</v>
      </c>
      <c r="U123" s="122">
        <v>231.01329300999998</v>
      </c>
    </row>
    <row r="124" spans="2:26" x14ac:dyDescent="0.2">
      <c r="B124" s="197" t="s">
        <v>105</v>
      </c>
      <c r="C124" s="49" t="s">
        <v>21</v>
      </c>
      <c r="D124" s="88">
        <v>0</v>
      </c>
      <c r="E124" s="88">
        <v>0</v>
      </c>
      <c r="F124" s="110">
        <v>54.344855360000004</v>
      </c>
      <c r="G124" s="110">
        <v>59.772980490000002</v>
      </c>
      <c r="H124" s="110">
        <v>74.062437439999997</v>
      </c>
      <c r="I124" s="111">
        <v>101.18722349999999</v>
      </c>
      <c r="J124" s="110">
        <v>13.40331048</v>
      </c>
      <c r="K124" s="110">
        <v>14.887184680000001</v>
      </c>
      <c r="L124" s="110">
        <v>15.871952110000004</v>
      </c>
      <c r="M124" s="110">
        <v>15.610533220000001</v>
      </c>
      <c r="N124" s="110">
        <v>16.537742640000001</v>
      </c>
      <c r="O124" s="110">
        <v>19.798777220000002</v>
      </c>
      <c r="P124" s="110">
        <v>18.257016230000001</v>
      </c>
      <c r="Q124" s="110">
        <v>19.468901350000003</v>
      </c>
      <c r="R124" s="112">
        <v>18.341243510000002</v>
      </c>
      <c r="S124" s="112">
        <v>18.801767229999996</v>
      </c>
      <c r="T124" s="112">
        <v>25.877826740000003</v>
      </c>
      <c r="U124" s="122">
        <v>38.166386019999997</v>
      </c>
    </row>
    <row r="125" spans="2:26" x14ac:dyDescent="0.2">
      <c r="B125" s="197" t="s">
        <v>185</v>
      </c>
      <c r="C125" s="192" t="s">
        <v>21</v>
      </c>
      <c r="D125" s="88">
        <v>0</v>
      </c>
      <c r="E125" s="88">
        <v>0</v>
      </c>
      <c r="F125" s="110">
        <v>0</v>
      </c>
      <c r="G125" s="110">
        <v>0</v>
      </c>
      <c r="H125" s="110">
        <v>382.85012060999998</v>
      </c>
      <c r="I125" s="111">
        <v>459.25624527000087</v>
      </c>
      <c r="J125" s="110">
        <v>0</v>
      </c>
      <c r="K125" s="110">
        <v>0</v>
      </c>
      <c r="L125" s="110">
        <v>0</v>
      </c>
      <c r="M125" s="110">
        <v>0</v>
      </c>
      <c r="N125" s="110">
        <v>70.240610140000001</v>
      </c>
      <c r="O125" s="110">
        <v>142.26157518000002</v>
      </c>
      <c r="P125" s="110">
        <v>62.914179479999966</v>
      </c>
      <c r="Q125" s="110">
        <v>107.43375580999998</v>
      </c>
      <c r="R125" s="112">
        <v>121.5667644</v>
      </c>
      <c r="S125" s="112">
        <v>105.29686751000089</v>
      </c>
      <c r="T125" s="112">
        <v>116.36211621</v>
      </c>
      <c r="U125" s="123">
        <v>116.03049714999999</v>
      </c>
    </row>
    <row r="126" spans="2:26" x14ac:dyDescent="0.2">
      <c r="B126" s="197" t="s">
        <v>106</v>
      </c>
      <c r="C126" s="192" t="s">
        <v>21</v>
      </c>
      <c r="D126" s="88">
        <v>0</v>
      </c>
      <c r="E126" s="88">
        <v>0</v>
      </c>
      <c r="F126" s="110">
        <v>179.04710535000001</v>
      </c>
      <c r="G126" s="110">
        <v>225.59312767000003</v>
      </c>
      <c r="H126" s="110">
        <v>254.58259754999995</v>
      </c>
      <c r="I126" s="111">
        <v>291.83625555999998</v>
      </c>
      <c r="J126" s="110">
        <v>53.447075599999998</v>
      </c>
      <c r="K126" s="110">
        <v>53.553412089999995</v>
      </c>
      <c r="L126" s="110">
        <v>55.320230940000023</v>
      </c>
      <c r="M126" s="110">
        <v>63.272409040000007</v>
      </c>
      <c r="N126" s="110">
        <v>61.752504409999993</v>
      </c>
      <c r="O126" s="110">
        <v>62.211358629999992</v>
      </c>
      <c r="P126" s="110">
        <v>64.820109619999997</v>
      </c>
      <c r="Q126" s="110">
        <v>65.798624889999999</v>
      </c>
      <c r="R126" s="112">
        <v>70.119272889999991</v>
      </c>
      <c r="S126" s="112">
        <v>70.774457649999988</v>
      </c>
      <c r="T126" s="112">
        <v>75.623513990000006</v>
      </c>
      <c r="U126" s="122">
        <v>75.319011029999999</v>
      </c>
    </row>
    <row r="127" spans="2:26" x14ac:dyDescent="0.2">
      <c r="B127" s="206" t="s">
        <v>107</v>
      </c>
      <c r="C127" s="231" t="s">
        <v>21</v>
      </c>
      <c r="D127" s="90">
        <v>0</v>
      </c>
      <c r="E127" s="90">
        <v>0</v>
      </c>
      <c r="F127" s="114">
        <v>367.58484277000002</v>
      </c>
      <c r="G127" s="114">
        <v>470.37453652000005</v>
      </c>
      <c r="H127" s="114">
        <v>97.490488580000076</v>
      </c>
      <c r="I127" s="115">
        <v>6.3496001599999978</v>
      </c>
      <c r="J127" s="114">
        <v>112.73984629000016</v>
      </c>
      <c r="K127" s="114">
        <v>98.570697499999966</v>
      </c>
      <c r="L127" s="114">
        <v>105.78450431000002</v>
      </c>
      <c r="M127" s="114">
        <v>153.27916589999998</v>
      </c>
      <c r="N127" s="114">
        <v>21.823018070000046</v>
      </c>
      <c r="O127" s="114">
        <v>60.353358679999957</v>
      </c>
      <c r="P127" s="114">
        <v>5.9535235500000283</v>
      </c>
      <c r="Q127" s="114">
        <v>9.3605882800000426</v>
      </c>
      <c r="R127" s="116">
        <v>-12.06363545</v>
      </c>
      <c r="S127" s="116">
        <v>12.823933829999998</v>
      </c>
      <c r="T127" s="116">
        <v>-2.1732484399999996</v>
      </c>
      <c r="U127" s="124">
        <v>7.7625502199999987</v>
      </c>
    </row>
    <row r="128" spans="2:26" x14ac:dyDescent="0.2">
      <c r="B128" s="232" t="s">
        <v>108</v>
      </c>
      <c r="C128" s="235" t="s">
        <v>21</v>
      </c>
      <c r="D128" s="233">
        <v>0</v>
      </c>
      <c r="E128" s="236">
        <v>0</v>
      </c>
      <c r="F128" s="125">
        <f t="shared" ref="F128:U128" si="21">SUM(F123:F127)</f>
        <v>1551.4258559199998</v>
      </c>
      <c r="G128" s="125">
        <f t="shared" si="21"/>
        <v>1568.3531265399999</v>
      </c>
      <c r="H128" s="125">
        <f t="shared" si="21"/>
        <v>1657.6815459300001</v>
      </c>
      <c r="I128" s="119">
        <f>SUM(I123:I127)</f>
        <v>1780.3271879700008</v>
      </c>
      <c r="J128" s="118">
        <f t="shared" si="21"/>
        <v>379.08600000000001</v>
      </c>
      <c r="K128" s="118">
        <f t="shared" si="21"/>
        <v>371.15700000000004</v>
      </c>
      <c r="L128" s="118">
        <f t="shared" si="21"/>
        <v>380.82399999999996</v>
      </c>
      <c r="M128" s="118">
        <f t="shared" si="21"/>
        <v>437.28580402</v>
      </c>
      <c r="N128" s="118">
        <f t="shared" si="21"/>
        <v>380.96100000000001</v>
      </c>
      <c r="O128" s="118">
        <f t="shared" si="21"/>
        <v>491.19322906999992</v>
      </c>
      <c r="P128" s="118">
        <f t="shared" si="21"/>
        <v>368.81399999999996</v>
      </c>
      <c r="Q128" s="118">
        <f t="shared" si="21"/>
        <v>416.71331686000008</v>
      </c>
      <c r="R128" s="118">
        <f t="shared" si="21"/>
        <v>430.24404630999999</v>
      </c>
      <c r="S128" s="118">
        <f t="shared" si="21"/>
        <v>439.98799913000084</v>
      </c>
      <c r="T128" s="120">
        <f t="shared" si="21"/>
        <v>441.80340510000002</v>
      </c>
      <c r="U128" s="126">
        <f t="shared" si="21"/>
        <v>468.29173742999996</v>
      </c>
      <c r="X128" s="295"/>
      <c r="Y128" s="295"/>
      <c r="Z128" s="294"/>
    </row>
    <row r="129" spans="2:26" ht="15" x14ac:dyDescent="0.2">
      <c r="B129" s="272" t="s">
        <v>109</v>
      </c>
      <c r="C129" s="273"/>
      <c r="D129" s="277"/>
      <c r="E129" s="277"/>
      <c r="F129" s="277"/>
      <c r="G129" s="277"/>
      <c r="H129" s="277"/>
      <c r="I129" s="273"/>
      <c r="J129" s="277"/>
      <c r="K129" s="277"/>
      <c r="L129" s="277"/>
      <c r="M129" s="277"/>
      <c r="N129" s="277"/>
      <c r="O129" s="277"/>
      <c r="P129" s="277"/>
      <c r="Q129" s="277"/>
      <c r="R129" s="277"/>
      <c r="S129" s="277"/>
      <c r="T129" s="277"/>
      <c r="U129" s="273"/>
    </row>
    <row r="130" spans="2:26" x14ac:dyDescent="0.2">
      <c r="B130" s="197" t="s">
        <v>110</v>
      </c>
      <c r="C130" s="49" t="s">
        <v>21</v>
      </c>
      <c r="D130" s="88"/>
      <c r="E130" s="88">
        <v>0</v>
      </c>
      <c r="F130" s="112">
        <v>0</v>
      </c>
      <c r="G130" s="112">
        <v>175.74179760999999</v>
      </c>
      <c r="H130" s="112">
        <v>961.24503518999995</v>
      </c>
      <c r="I130" s="111">
        <f>4015.04533318-63.91</f>
        <v>3951.1353331800001</v>
      </c>
      <c r="J130" s="112">
        <v>19.484567199999997</v>
      </c>
      <c r="K130" s="112">
        <v>24.169832489999997</v>
      </c>
      <c r="L130" s="112">
        <v>31.814215529999998</v>
      </c>
      <c r="M130" s="112">
        <v>100.27318239</v>
      </c>
      <c r="N130" s="112">
        <v>124.54802759999997</v>
      </c>
      <c r="O130" s="112">
        <v>167.59846854999998</v>
      </c>
      <c r="P130" s="112">
        <v>294.63452675999997</v>
      </c>
      <c r="Q130" s="112">
        <v>374.46401228000002</v>
      </c>
      <c r="R130" s="112">
        <v>499.81886436999997</v>
      </c>
      <c r="S130" s="112">
        <v>499.50460231999989</v>
      </c>
      <c r="T130" s="112">
        <v>1879.2735890200001</v>
      </c>
      <c r="U130" s="113">
        <f>1136.44827747-63.91</f>
        <v>1072.5382774699999</v>
      </c>
    </row>
    <row r="131" spans="2:26" x14ac:dyDescent="0.2">
      <c r="B131" s="197" t="s">
        <v>111</v>
      </c>
      <c r="C131" s="49" t="s">
        <v>21</v>
      </c>
      <c r="D131" s="88">
        <v>0</v>
      </c>
      <c r="E131" s="88">
        <v>0</v>
      </c>
      <c r="F131" s="112">
        <v>0</v>
      </c>
      <c r="G131" s="112">
        <v>79.396653270000002</v>
      </c>
      <c r="H131" s="112">
        <v>101.82140299999999</v>
      </c>
      <c r="I131" s="111">
        <v>95.545855430000003</v>
      </c>
      <c r="J131" s="112">
        <v>20.905706249999998</v>
      </c>
      <c r="K131" s="112">
        <v>20.905706249999998</v>
      </c>
      <c r="L131" s="112">
        <v>22.806713800000001</v>
      </c>
      <c r="M131" s="112">
        <v>14.778526970000003</v>
      </c>
      <c r="N131" s="112">
        <v>20.905707</v>
      </c>
      <c r="O131" s="112">
        <v>22.960467000000001</v>
      </c>
      <c r="P131" s="112">
        <v>23.205227109999999</v>
      </c>
      <c r="Q131" s="112">
        <v>34.750001889999993</v>
      </c>
      <c r="R131" s="112">
        <v>21.775648</v>
      </c>
      <c r="S131" s="112">
        <v>22.042014000000002</v>
      </c>
      <c r="T131" s="112">
        <v>21.59937528</v>
      </c>
      <c r="U131" s="113">
        <v>30.128818150000004</v>
      </c>
    </row>
    <row r="132" spans="2:26" x14ac:dyDescent="0.2">
      <c r="B132" s="197" t="s">
        <v>112</v>
      </c>
      <c r="C132" s="192" t="s">
        <v>21</v>
      </c>
      <c r="D132" s="88">
        <v>0</v>
      </c>
      <c r="E132" s="88">
        <v>0</v>
      </c>
      <c r="F132" s="112">
        <v>9.7776618099999979</v>
      </c>
      <c r="G132" s="112">
        <v>111.76445687</v>
      </c>
      <c r="H132" s="112">
        <v>685.09733527000003</v>
      </c>
      <c r="I132" s="111">
        <v>1414.1355020400001</v>
      </c>
      <c r="J132" s="112">
        <v>22.554005969999999</v>
      </c>
      <c r="K132" s="112">
        <v>27.612171269999997</v>
      </c>
      <c r="L132" s="112">
        <v>25.925913100000002</v>
      </c>
      <c r="M132" s="112">
        <v>35.672366529999998</v>
      </c>
      <c r="N132" s="112">
        <v>42.168086280000004</v>
      </c>
      <c r="O132" s="112">
        <v>97.038279219999993</v>
      </c>
      <c r="P132" s="112">
        <v>250.53112090000005</v>
      </c>
      <c r="Q132" s="112">
        <v>295.35984887000001</v>
      </c>
      <c r="R132" s="112">
        <v>314.87398746000002</v>
      </c>
      <c r="S132" s="112">
        <v>535.63568617999999</v>
      </c>
      <c r="T132" s="112">
        <v>253.83144817999994</v>
      </c>
      <c r="U132" s="117">
        <v>309.79438022000016</v>
      </c>
    </row>
    <row r="133" spans="2:26" x14ac:dyDescent="0.2">
      <c r="B133" s="197" t="s">
        <v>187</v>
      </c>
      <c r="C133" s="192" t="s">
        <v>21</v>
      </c>
      <c r="D133" s="88">
        <v>0</v>
      </c>
      <c r="E133" s="88">
        <v>0</v>
      </c>
      <c r="F133" s="112">
        <v>338.54752317999998</v>
      </c>
      <c r="G133" s="112">
        <v>211.33977549999938</v>
      </c>
      <c r="H133" s="112">
        <v>248.12115938000005</v>
      </c>
      <c r="I133" s="111">
        <v>695.29810099999986</v>
      </c>
      <c r="J133" s="112">
        <v>57.398545129999995</v>
      </c>
      <c r="K133" s="112">
        <v>52.390609959999999</v>
      </c>
      <c r="L133" s="112">
        <v>50.105773819999996</v>
      </c>
      <c r="M133" s="112">
        <v>51.444846589999408</v>
      </c>
      <c r="N133" s="112">
        <v>49.630105990000011</v>
      </c>
      <c r="O133" s="112">
        <v>60.842702290000005</v>
      </c>
      <c r="P133" s="112">
        <v>69.196519330000015</v>
      </c>
      <c r="Q133" s="112">
        <v>68.451831769999998</v>
      </c>
      <c r="R133" s="112">
        <v>60.118072129999973</v>
      </c>
      <c r="S133" s="112">
        <v>62.400319200000006</v>
      </c>
      <c r="T133" s="112">
        <v>261.23615060999998</v>
      </c>
      <c r="U133" s="113">
        <v>311.54355905999995</v>
      </c>
    </row>
    <row r="134" spans="2:26" x14ac:dyDescent="0.2">
      <c r="B134" s="197" t="s">
        <v>113</v>
      </c>
      <c r="C134" s="49" t="s">
        <v>21</v>
      </c>
      <c r="D134" s="88">
        <v>0</v>
      </c>
      <c r="E134" s="88">
        <v>0</v>
      </c>
      <c r="F134" s="112">
        <v>0</v>
      </c>
      <c r="G134" s="112">
        <v>18.092834549999996</v>
      </c>
      <c r="H134" s="112">
        <v>131.85172738</v>
      </c>
      <c r="I134" s="111">
        <v>109.09122044</v>
      </c>
      <c r="J134" s="112">
        <v>6.4413099999999996E-3</v>
      </c>
      <c r="K134" s="112">
        <v>3.7213259999999998E-2</v>
      </c>
      <c r="L134" s="112">
        <v>9.1037130000000008E-2</v>
      </c>
      <c r="M134" s="112">
        <v>17.958142849999994</v>
      </c>
      <c r="N134" s="112">
        <v>16.635000640000001</v>
      </c>
      <c r="O134" s="112">
        <v>27.189779059999999</v>
      </c>
      <c r="P134" s="112">
        <v>32.3921025</v>
      </c>
      <c r="Q134" s="112">
        <v>55.634845179999999</v>
      </c>
      <c r="R134" s="112">
        <v>12.859714659999998</v>
      </c>
      <c r="S134" s="112">
        <v>19.878941900000001</v>
      </c>
      <c r="T134" s="112">
        <v>29.988463530000001</v>
      </c>
      <c r="U134" s="113">
        <v>46.364100350000001</v>
      </c>
    </row>
    <row r="135" spans="2:26" x14ac:dyDescent="0.2">
      <c r="B135" s="206" t="s">
        <v>114</v>
      </c>
      <c r="C135" s="74" t="s">
        <v>21</v>
      </c>
      <c r="D135" s="90">
        <v>0</v>
      </c>
      <c r="E135" s="90">
        <v>0</v>
      </c>
      <c r="F135" s="114">
        <v>18.899613460000001</v>
      </c>
      <c r="G135" s="114">
        <v>10.288073480000005</v>
      </c>
      <c r="H135" s="116">
        <v>12.428696230000206</v>
      </c>
      <c r="I135" s="115">
        <v>24.497019890000008</v>
      </c>
      <c r="J135" s="114">
        <v>1.9634595399999999</v>
      </c>
      <c r="K135" s="114">
        <v>2.7114667700000097</v>
      </c>
      <c r="L135" s="114">
        <v>2.3553466200000597</v>
      </c>
      <c r="M135" s="114">
        <v>3.2579346700004059</v>
      </c>
      <c r="N135" s="114">
        <v>1.0660724900000993</v>
      </c>
      <c r="O135" s="114">
        <v>1.4614110499999988</v>
      </c>
      <c r="P135" s="114">
        <v>1.5305034000000006</v>
      </c>
      <c r="Q135" s="116">
        <v>8.3707092900001072</v>
      </c>
      <c r="R135" s="116">
        <v>5.6719857700000027</v>
      </c>
      <c r="S135" s="116">
        <v>20.669468690000002</v>
      </c>
      <c r="T135" s="116">
        <v>-3.26982368</v>
      </c>
      <c r="U135" s="127">
        <v>1.42538911</v>
      </c>
    </row>
    <row r="136" spans="2:26" x14ac:dyDescent="0.2">
      <c r="B136" s="232" t="s">
        <v>188</v>
      </c>
      <c r="C136" s="237" t="s">
        <v>21</v>
      </c>
      <c r="D136" s="234">
        <f t="shared" ref="D136:R136" si="22">SUM(D130:D135)</f>
        <v>0</v>
      </c>
      <c r="E136" s="234">
        <f t="shared" si="22"/>
        <v>0</v>
      </c>
      <c r="F136" s="118">
        <f t="shared" si="22"/>
        <v>367.22479844999998</v>
      </c>
      <c r="G136" s="120">
        <f t="shared" si="22"/>
        <v>606.62359127999935</v>
      </c>
      <c r="H136" s="118">
        <f t="shared" si="22"/>
        <v>2140.5653564500003</v>
      </c>
      <c r="I136" s="119">
        <f>SUM(I130:I135)</f>
        <v>6289.7030319799997</v>
      </c>
      <c r="J136" s="118">
        <f t="shared" si="22"/>
        <v>122.31272539999999</v>
      </c>
      <c r="K136" s="120">
        <f t="shared" si="22"/>
        <v>127.82700000000001</v>
      </c>
      <c r="L136" s="118">
        <f t="shared" si="22"/>
        <v>133.09900000000005</v>
      </c>
      <c r="M136" s="118">
        <f t="shared" si="22"/>
        <v>223.38499999999979</v>
      </c>
      <c r="N136" s="118">
        <f t="shared" si="22"/>
        <v>254.95300000000006</v>
      </c>
      <c r="O136" s="118">
        <f t="shared" si="22"/>
        <v>377.09110716999993</v>
      </c>
      <c r="P136" s="120">
        <f t="shared" si="22"/>
        <v>671.49</v>
      </c>
      <c r="Q136" s="118">
        <f t="shared" si="22"/>
        <v>837.03124928000022</v>
      </c>
      <c r="R136" s="118">
        <f t="shared" si="22"/>
        <v>915.1182723899999</v>
      </c>
      <c r="S136" s="118">
        <f>SUM(S130:S135)</f>
        <v>1160.1310322899999</v>
      </c>
      <c r="T136" s="120">
        <f t="shared" ref="T136:U136" si="23">SUM(T130:T135)</f>
        <v>2442.6592029399999</v>
      </c>
      <c r="U136" s="121">
        <f t="shared" si="23"/>
        <v>1771.79452436</v>
      </c>
      <c r="V136" s="81"/>
      <c r="X136" s="295"/>
      <c r="Y136" s="295"/>
      <c r="Z136" s="294"/>
    </row>
    <row r="137" spans="2:26" ht="15" x14ac:dyDescent="0.2">
      <c r="B137" s="272" t="s">
        <v>90</v>
      </c>
      <c r="C137" s="273"/>
      <c r="D137" s="282"/>
      <c r="E137" s="282"/>
      <c r="F137" s="282"/>
      <c r="G137" s="282"/>
      <c r="H137" s="282"/>
      <c r="I137" s="279"/>
      <c r="J137" s="282"/>
      <c r="K137" s="282"/>
      <c r="L137" s="282"/>
      <c r="M137" s="282"/>
      <c r="N137" s="282"/>
      <c r="O137" s="282"/>
      <c r="P137" s="283"/>
      <c r="Q137" s="283"/>
      <c r="R137" s="283"/>
      <c r="S137" s="283"/>
      <c r="T137" s="284"/>
      <c r="U137" s="279"/>
    </row>
    <row r="138" spans="2:26" x14ac:dyDescent="0.2">
      <c r="B138" s="197" t="s">
        <v>115</v>
      </c>
      <c r="C138" s="192" t="s">
        <v>21</v>
      </c>
      <c r="D138" s="88">
        <v>0</v>
      </c>
      <c r="E138" s="88">
        <v>0</v>
      </c>
      <c r="F138" s="88">
        <v>0</v>
      </c>
      <c r="G138" s="88">
        <v>0</v>
      </c>
      <c r="H138" s="88">
        <v>0</v>
      </c>
      <c r="I138" s="111">
        <v>708.34753377124969</v>
      </c>
      <c r="J138" s="88">
        <v>0</v>
      </c>
      <c r="K138" s="88">
        <v>0</v>
      </c>
      <c r="L138" s="88">
        <v>0</v>
      </c>
      <c r="M138" s="88">
        <v>0</v>
      </c>
      <c r="N138" s="88">
        <v>0</v>
      </c>
      <c r="O138" s="88">
        <v>0</v>
      </c>
      <c r="P138" s="88">
        <v>0</v>
      </c>
      <c r="Q138" s="88">
        <v>0</v>
      </c>
      <c r="R138" s="88">
        <v>0</v>
      </c>
      <c r="S138" s="88">
        <v>0</v>
      </c>
      <c r="T138" s="112">
        <v>389.7014798801174</v>
      </c>
      <c r="U138" s="113">
        <v>318.64605389113228</v>
      </c>
    </row>
    <row r="139" spans="2:26" x14ac:dyDescent="0.2">
      <c r="B139" s="197" t="s">
        <v>189</v>
      </c>
      <c r="C139" s="49" t="s">
        <v>21</v>
      </c>
      <c r="D139" s="88">
        <v>0</v>
      </c>
      <c r="E139" s="88">
        <v>0</v>
      </c>
      <c r="F139" s="88">
        <v>0</v>
      </c>
      <c r="G139" s="88">
        <v>0</v>
      </c>
      <c r="H139" s="88">
        <v>0</v>
      </c>
      <c r="I139" s="111">
        <v>163.36805021395185</v>
      </c>
      <c r="J139" s="88">
        <v>0</v>
      </c>
      <c r="K139" s="88">
        <v>0</v>
      </c>
      <c r="L139" s="88">
        <v>0</v>
      </c>
      <c r="M139" s="88">
        <v>0</v>
      </c>
      <c r="N139" s="88">
        <v>0</v>
      </c>
      <c r="O139" s="88">
        <v>0</v>
      </c>
      <c r="P139" s="88">
        <v>0</v>
      </c>
      <c r="Q139" s="88">
        <v>0</v>
      </c>
      <c r="R139" s="88">
        <v>0</v>
      </c>
      <c r="S139" s="88">
        <v>0</v>
      </c>
      <c r="T139" s="112">
        <v>73.063401365416681</v>
      </c>
      <c r="U139" s="113">
        <v>90.304648848535152</v>
      </c>
    </row>
    <row r="140" spans="2:26" x14ac:dyDescent="0.2">
      <c r="B140" s="197" t="s">
        <v>190</v>
      </c>
      <c r="C140" s="192" t="s">
        <v>21</v>
      </c>
      <c r="D140" s="88">
        <v>0</v>
      </c>
      <c r="E140" s="88">
        <v>0</v>
      </c>
      <c r="F140" s="88">
        <v>0</v>
      </c>
      <c r="G140" s="88">
        <v>0</v>
      </c>
      <c r="H140" s="88">
        <v>0</v>
      </c>
      <c r="I140" s="111">
        <v>94.33889078946487</v>
      </c>
      <c r="J140" s="88">
        <v>0</v>
      </c>
      <c r="K140" s="88">
        <v>0</v>
      </c>
      <c r="L140" s="88">
        <v>0</v>
      </c>
      <c r="M140" s="88">
        <v>0</v>
      </c>
      <c r="N140" s="88">
        <v>0</v>
      </c>
      <c r="O140" s="88">
        <v>0</v>
      </c>
      <c r="P140" s="88">
        <v>0</v>
      </c>
      <c r="Q140" s="88">
        <v>0</v>
      </c>
      <c r="R140" s="88">
        <v>0</v>
      </c>
      <c r="S140" s="88">
        <v>0</v>
      </c>
      <c r="T140" s="112">
        <v>43.188143960442922</v>
      </c>
      <c r="U140" s="117">
        <v>51.150746829021955</v>
      </c>
    </row>
    <row r="141" spans="2:26" x14ac:dyDescent="0.2">
      <c r="B141" s="197" t="s">
        <v>116</v>
      </c>
      <c r="C141" s="192" t="s">
        <v>21</v>
      </c>
      <c r="D141" s="88">
        <v>0</v>
      </c>
      <c r="E141" s="88">
        <v>0</v>
      </c>
      <c r="F141" s="88">
        <v>0</v>
      </c>
      <c r="G141" s="88">
        <v>0</v>
      </c>
      <c r="H141" s="88">
        <v>0</v>
      </c>
      <c r="I141" s="111">
        <v>160.89645029895777</v>
      </c>
      <c r="J141" s="88">
        <v>0</v>
      </c>
      <c r="K141" s="88">
        <v>0</v>
      </c>
      <c r="L141" s="88">
        <v>0</v>
      </c>
      <c r="M141" s="88">
        <v>0</v>
      </c>
      <c r="N141" s="88">
        <v>0</v>
      </c>
      <c r="O141" s="88">
        <v>0</v>
      </c>
      <c r="P141" s="88">
        <v>0</v>
      </c>
      <c r="Q141" s="88">
        <v>0</v>
      </c>
      <c r="R141" s="88">
        <v>0</v>
      </c>
      <c r="S141" s="88">
        <v>0</v>
      </c>
      <c r="T141" s="112">
        <v>92.896556705957465</v>
      </c>
      <c r="U141" s="113">
        <v>67.999893593000309</v>
      </c>
    </row>
    <row r="142" spans="2:26" x14ac:dyDescent="0.2">
      <c r="B142" s="197" t="s">
        <v>117</v>
      </c>
      <c r="C142" s="49" t="s">
        <v>21</v>
      </c>
      <c r="D142" s="88">
        <v>0</v>
      </c>
      <c r="E142" s="88">
        <v>0</v>
      </c>
      <c r="F142" s="112">
        <v>306.73358431999998</v>
      </c>
      <c r="G142" s="112">
        <v>335.09407019000002</v>
      </c>
      <c r="H142" s="112">
        <v>260.79190294</v>
      </c>
      <c r="I142" s="111">
        <v>280.02494560000002</v>
      </c>
      <c r="J142" s="112">
        <v>81.44129058</v>
      </c>
      <c r="K142" s="112">
        <v>77.461739739999999</v>
      </c>
      <c r="L142" s="112">
        <v>88.744262759999984</v>
      </c>
      <c r="M142" s="112">
        <v>87.446777109999999</v>
      </c>
      <c r="N142" s="112">
        <v>55.509717480000006</v>
      </c>
      <c r="O142" s="112">
        <v>65.61910549000001</v>
      </c>
      <c r="P142" s="112">
        <v>66.131912319999998</v>
      </c>
      <c r="Q142" s="112">
        <v>73.53116765</v>
      </c>
      <c r="R142" s="112">
        <v>55.661898410000006</v>
      </c>
      <c r="S142" s="112">
        <v>68.730007189999995</v>
      </c>
      <c r="T142" s="112">
        <v>71.577207670000007</v>
      </c>
      <c r="U142" s="113">
        <v>84.055832330000001</v>
      </c>
    </row>
    <row r="143" spans="2:26" x14ac:dyDescent="0.2">
      <c r="B143" s="206" t="s">
        <v>191</v>
      </c>
      <c r="C143" s="231" t="s">
        <v>21</v>
      </c>
      <c r="D143" s="88">
        <v>0</v>
      </c>
      <c r="E143" s="88">
        <v>0</v>
      </c>
      <c r="F143" s="116">
        <v>254.04341568000007</v>
      </c>
      <c r="G143" s="116">
        <v>271.54392981000001</v>
      </c>
      <c r="H143" s="116">
        <v>270.85109706000003</v>
      </c>
      <c r="I143" s="115">
        <v>528.23212932637568</v>
      </c>
      <c r="J143" s="116">
        <v>62.063709419999995</v>
      </c>
      <c r="K143" s="116">
        <v>61.059260260000016</v>
      </c>
      <c r="L143" s="116">
        <v>65.494737239999992</v>
      </c>
      <c r="M143" s="116">
        <v>82.926222890000048</v>
      </c>
      <c r="N143" s="116">
        <v>87.570282520000006</v>
      </c>
      <c r="O143" s="116">
        <v>56.864894509999999</v>
      </c>
      <c r="P143" s="116">
        <v>65.784087679999999</v>
      </c>
      <c r="Q143" s="116">
        <v>60.63183235000001</v>
      </c>
      <c r="R143" s="116">
        <v>83.719101589999994</v>
      </c>
      <c r="S143" s="116">
        <v>57.920992809999987</v>
      </c>
      <c r="T143" s="112">
        <v>182.07821041806551</v>
      </c>
      <c r="U143" s="117">
        <v>204.51382450831022</v>
      </c>
    </row>
    <row r="144" spans="2:26" x14ac:dyDescent="0.2">
      <c r="B144" s="232" t="s">
        <v>118</v>
      </c>
      <c r="C144" s="237" t="s">
        <v>21</v>
      </c>
      <c r="D144" s="234">
        <f t="shared" ref="D144:T144" si="24">SUM(D138:D143)</f>
        <v>0</v>
      </c>
      <c r="E144" s="234">
        <f t="shared" si="24"/>
        <v>0</v>
      </c>
      <c r="F144" s="118">
        <f t="shared" si="24"/>
        <v>560.77700000000004</v>
      </c>
      <c r="G144" s="120">
        <f t="shared" si="24"/>
        <v>606.63800000000003</v>
      </c>
      <c r="H144" s="118">
        <f t="shared" si="24"/>
        <v>531.64300000000003</v>
      </c>
      <c r="I144" s="119">
        <f>SUM(I138:I143)</f>
        <v>1935.2080000000001</v>
      </c>
      <c r="J144" s="118">
        <f t="shared" si="24"/>
        <v>143.505</v>
      </c>
      <c r="K144" s="120">
        <f t="shared" si="24"/>
        <v>138.52100000000002</v>
      </c>
      <c r="L144" s="118">
        <f t="shared" si="24"/>
        <v>154.23899999999998</v>
      </c>
      <c r="M144" s="118">
        <f t="shared" si="24"/>
        <v>170.37300000000005</v>
      </c>
      <c r="N144" s="118">
        <f t="shared" si="24"/>
        <v>143.08000000000001</v>
      </c>
      <c r="O144" s="118">
        <f t="shared" si="24"/>
        <v>122.48400000000001</v>
      </c>
      <c r="P144" s="120">
        <f t="shared" si="24"/>
        <v>131.916</v>
      </c>
      <c r="Q144" s="118">
        <f t="shared" si="24"/>
        <v>134.16300000000001</v>
      </c>
      <c r="R144" s="118">
        <f t="shared" si="24"/>
        <v>139.381</v>
      </c>
      <c r="S144" s="118">
        <f t="shared" si="24"/>
        <v>126.65099999999998</v>
      </c>
      <c r="T144" s="120">
        <f t="shared" si="24"/>
        <v>852.505</v>
      </c>
      <c r="U144" s="121">
        <f t="shared" ref="U144" si="25">SUM(U138:U143)</f>
        <v>816.67100000000005</v>
      </c>
      <c r="X144" s="295"/>
      <c r="Y144" s="295"/>
      <c r="Z144" s="294"/>
    </row>
    <row r="145" spans="1:26" ht="15" x14ac:dyDescent="0.2">
      <c r="B145" s="272" t="s">
        <v>114</v>
      </c>
      <c r="C145" s="273"/>
      <c r="D145" s="284"/>
      <c r="E145" s="284"/>
      <c r="F145" s="284"/>
      <c r="G145" s="284"/>
      <c r="H145" s="284"/>
      <c r="I145" s="279"/>
      <c r="J145" s="284"/>
      <c r="K145" s="277"/>
      <c r="L145" s="277"/>
      <c r="M145" s="277"/>
      <c r="N145" s="277"/>
      <c r="O145" s="277"/>
      <c r="P145" s="277"/>
      <c r="Q145" s="277"/>
      <c r="R145" s="277"/>
      <c r="S145" s="277"/>
      <c r="T145" s="277"/>
      <c r="U145" s="279"/>
    </row>
    <row r="146" spans="1:26" x14ac:dyDescent="0.2">
      <c r="B146" s="197" t="s">
        <v>96</v>
      </c>
      <c r="C146" s="192" t="s">
        <v>21</v>
      </c>
      <c r="D146" s="88">
        <v>0</v>
      </c>
      <c r="E146" s="88">
        <v>0</v>
      </c>
      <c r="F146" s="110">
        <v>97.805256340000028</v>
      </c>
      <c r="G146" s="110">
        <v>359.71687647999994</v>
      </c>
      <c r="H146" s="110">
        <v>400.18255840999996</v>
      </c>
      <c r="I146" s="111">
        <v>453.81767881000002</v>
      </c>
      <c r="J146" s="110">
        <v>43.79</v>
      </c>
      <c r="K146" s="110">
        <v>79.728000000000009</v>
      </c>
      <c r="L146" s="110">
        <v>60.965000000000003</v>
      </c>
      <c r="M146" s="110">
        <v>175.23399302999999</v>
      </c>
      <c r="N146" s="110">
        <v>102.42500000000001</v>
      </c>
      <c r="O146" s="110">
        <v>92.4822427</v>
      </c>
      <c r="P146" s="110">
        <v>89.996999999999986</v>
      </c>
      <c r="Q146" s="110">
        <v>115.27831570999997</v>
      </c>
      <c r="R146" s="112">
        <v>100.52960179999999</v>
      </c>
      <c r="S146" s="112">
        <v>116.78307701000001</v>
      </c>
      <c r="T146" s="112">
        <v>99.93</v>
      </c>
      <c r="U146" s="113">
        <v>136.57499999999999</v>
      </c>
      <c r="X146" s="295"/>
      <c r="Y146" s="295"/>
      <c r="Z146" s="294"/>
    </row>
    <row r="147" spans="1:26" x14ac:dyDescent="0.2">
      <c r="B147" s="197" t="s">
        <v>114</v>
      </c>
      <c r="C147" s="49" t="s">
        <v>21</v>
      </c>
      <c r="D147" s="88">
        <v>0</v>
      </c>
      <c r="E147" s="88">
        <v>0</v>
      </c>
      <c r="F147" s="110">
        <v>0</v>
      </c>
      <c r="G147" s="110">
        <v>0</v>
      </c>
      <c r="H147" s="110">
        <v>0.26438300999999997</v>
      </c>
      <c r="I147" s="111">
        <v>16.649000000000001</v>
      </c>
      <c r="J147" s="110">
        <v>0</v>
      </c>
      <c r="K147" s="110">
        <v>0</v>
      </c>
      <c r="L147" s="110">
        <v>4.7E-2</v>
      </c>
      <c r="M147" s="110">
        <v>-4.7E-2</v>
      </c>
      <c r="N147" s="110">
        <v>0</v>
      </c>
      <c r="O147" s="110">
        <v>0</v>
      </c>
      <c r="P147" s="110">
        <v>0.17199999999999999</v>
      </c>
      <c r="Q147" s="110">
        <v>9.2383010000000002E-2</v>
      </c>
      <c r="R147" s="112">
        <v>3</v>
      </c>
      <c r="S147" s="112">
        <v>6.9786958600000002</v>
      </c>
      <c r="T147" s="112">
        <v>3.9319999999999999</v>
      </c>
      <c r="U147" s="113">
        <v>2.7383041399999986</v>
      </c>
    </row>
    <row r="148" spans="1:26" x14ac:dyDescent="0.2">
      <c r="B148" s="206" t="s">
        <v>119</v>
      </c>
      <c r="C148" s="231" t="s">
        <v>21</v>
      </c>
      <c r="D148" s="90">
        <v>0</v>
      </c>
      <c r="E148" s="90">
        <v>0</v>
      </c>
      <c r="F148" s="114">
        <v>-105.33672859999999</v>
      </c>
      <c r="G148" s="114">
        <v>-294.47665901000005</v>
      </c>
      <c r="H148" s="110">
        <v>-367.86499825999999</v>
      </c>
      <c r="I148" s="111">
        <v>-389.60580082999996</v>
      </c>
      <c r="J148" s="114">
        <v>-28.423399999999994</v>
      </c>
      <c r="K148" s="114">
        <v>-71.985000000000014</v>
      </c>
      <c r="L148" s="114">
        <v>-49.002999999999965</v>
      </c>
      <c r="M148" s="114">
        <v>-145.06439268000008</v>
      </c>
      <c r="N148" s="114">
        <v>-86.748999999999981</v>
      </c>
      <c r="O148" s="114">
        <v>-93.020180439999947</v>
      </c>
      <c r="P148" s="114">
        <v>-80.414999999999992</v>
      </c>
      <c r="Q148" s="114">
        <v>-107.68081782000006</v>
      </c>
      <c r="R148" s="116">
        <v>-85.22693526999997</v>
      </c>
      <c r="S148" s="116">
        <v>-97.45486556000003</v>
      </c>
      <c r="T148" s="116">
        <v>-92.254999999999995</v>
      </c>
      <c r="U148" s="127">
        <v>-114.66899999999998</v>
      </c>
    </row>
    <row r="149" spans="1:26" s="3" customFormat="1" x14ac:dyDescent="0.2">
      <c r="B149" s="238" t="s">
        <v>120</v>
      </c>
      <c r="C149" s="237" t="s">
        <v>21</v>
      </c>
      <c r="D149" s="233">
        <v>0</v>
      </c>
      <c r="E149" s="234">
        <v>0</v>
      </c>
      <c r="F149" s="118">
        <f t="shared" ref="F149:U149" si="26">F121+F128+F136+F146+F147+F148+F144</f>
        <v>3423.8968716199997</v>
      </c>
      <c r="G149" s="118">
        <f t="shared" si="26"/>
        <v>3909.6630499699995</v>
      </c>
      <c r="H149" s="118">
        <f t="shared" si="26"/>
        <v>5497.8365973299997</v>
      </c>
      <c r="I149" s="119">
        <f>I121+I128+I136+I146+I147+I148+I144</f>
        <v>11678.53029169</v>
      </c>
      <c r="J149" s="118">
        <f t="shared" si="26"/>
        <v>910.00032539999995</v>
      </c>
      <c r="K149" s="118">
        <f t="shared" si="26"/>
        <v>921.63000000000011</v>
      </c>
      <c r="L149" s="118">
        <f t="shared" si="26"/>
        <v>959.38800000000015</v>
      </c>
      <c r="M149" s="118">
        <f t="shared" si="26"/>
        <v>1118.6451176900002</v>
      </c>
      <c r="N149" s="118">
        <f t="shared" si="26"/>
        <v>1047.365</v>
      </c>
      <c r="O149" s="118">
        <f t="shared" si="26"/>
        <v>1241.5556987399998</v>
      </c>
      <c r="P149" s="118">
        <f t="shared" si="26"/>
        <v>1466.077</v>
      </c>
      <c r="Q149" s="118">
        <f t="shared" si="26"/>
        <v>1742.8388985900003</v>
      </c>
      <c r="R149" s="118">
        <f t="shared" si="26"/>
        <v>1816.9131123499999</v>
      </c>
      <c r="S149" s="118">
        <f t="shared" si="26"/>
        <v>2059.9982084200005</v>
      </c>
      <c r="T149" s="120">
        <f t="shared" si="26"/>
        <v>4235.4918390799994</v>
      </c>
      <c r="U149" s="121">
        <f t="shared" si="26"/>
        <v>3566.1271318399995</v>
      </c>
    </row>
    <row r="150" spans="1:26" x14ac:dyDescent="0.2">
      <c r="B150" s="239"/>
      <c r="C150" s="239"/>
      <c r="D150" s="239"/>
      <c r="E150" s="239"/>
      <c r="F150" s="239"/>
      <c r="G150" s="240"/>
      <c r="H150" s="240"/>
      <c r="I150" s="241"/>
      <c r="J150" s="240"/>
      <c r="K150" s="240"/>
      <c r="L150" s="240"/>
      <c r="M150" s="240"/>
      <c r="N150" s="240"/>
      <c r="O150" s="240"/>
      <c r="P150" s="240"/>
      <c r="Q150" s="242"/>
      <c r="R150" s="242"/>
      <c r="S150" s="242"/>
      <c r="T150" s="242"/>
      <c r="U150" s="242"/>
    </row>
    <row r="151" spans="1:26" ht="15.75" x14ac:dyDescent="0.2">
      <c r="B151" s="243" t="s">
        <v>121</v>
      </c>
      <c r="C151" s="244"/>
      <c r="D151" s="245" t="s">
        <v>2</v>
      </c>
      <c r="E151" s="245" t="s">
        <v>3</v>
      </c>
      <c r="F151" s="245" t="s">
        <v>4</v>
      </c>
      <c r="G151" s="245" t="s">
        <v>5</v>
      </c>
      <c r="H151" s="245" t="s">
        <v>6</v>
      </c>
      <c r="I151" s="246" t="s">
        <v>7</v>
      </c>
      <c r="J151" s="178" t="s">
        <v>8</v>
      </c>
      <c r="K151" s="178" t="s">
        <v>9</v>
      </c>
      <c r="L151" s="178" t="s">
        <v>10</v>
      </c>
      <c r="M151" s="178" t="s">
        <v>11</v>
      </c>
      <c r="N151" s="178" t="s">
        <v>12</v>
      </c>
      <c r="O151" s="178" t="s">
        <v>13</v>
      </c>
      <c r="P151" s="178" t="s">
        <v>14</v>
      </c>
      <c r="Q151" s="178" t="s">
        <v>15</v>
      </c>
      <c r="R151" s="181" t="s">
        <v>16</v>
      </c>
      <c r="S151" s="181" t="s">
        <v>17</v>
      </c>
      <c r="T151" s="181" t="s">
        <v>18</v>
      </c>
      <c r="U151" s="182" t="s">
        <v>19</v>
      </c>
    </row>
    <row r="152" spans="1:26" ht="15" x14ac:dyDescent="0.2">
      <c r="B152" s="272" t="s">
        <v>122</v>
      </c>
      <c r="C152" s="273"/>
      <c r="D152" s="285"/>
      <c r="E152" s="277"/>
      <c r="F152" s="277"/>
      <c r="G152" s="286"/>
      <c r="H152" s="286"/>
      <c r="I152" s="278"/>
      <c r="J152" s="277"/>
      <c r="K152" s="277"/>
      <c r="L152" s="277"/>
      <c r="M152" s="277"/>
      <c r="N152" s="277"/>
      <c r="O152" s="277"/>
      <c r="P152" s="286"/>
      <c r="Q152" s="286"/>
      <c r="R152" s="286"/>
      <c r="S152" s="286"/>
      <c r="T152" s="286"/>
      <c r="U152" s="287"/>
    </row>
    <row r="153" spans="1:26" x14ac:dyDescent="0.2">
      <c r="A153" s="128"/>
      <c r="B153" s="197" t="s">
        <v>123</v>
      </c>
      <c r="C153" s="49" t="s">
        <v>21</v>
      </c>
      <c r="D153" s="88">
        <v>0</v>
      </c>
      <c r="E153" s="88">
        <v>0</v>
      </c>
      <c r="F153" s="110">
        <v>952</v>
      </c>
      <c r="G153" s="110">
        <v>1062.808</v>
      </c>
      <c r="H153" s="110">
        <v>1135.364</v>
      </c>
      <c r="I153" s="129">
        <v>1592.43</v>
      </c>
      <c r="J153" s="110">
        <v>249.73</v>
      </c>
      <c r="K153" s="110">
        <v>276.38199999999995</v>
      </c>
      <c r="L153" s="110">
        <v>279.21699999999998</v>
      </c>
      <c r="M153" s="110">
        <v>257.47900000000004</v>
      </c>
      <c r="N153" s="110">
        <v>252.69499999999999</v>
      </c>
      <c r="O153" s="110">
        <v>251.32530024000002</v>
      </c>
      <c r="P153" s="110">
        <v>284.15236956000001</v>
      </c>
      <c r="Q153" s="110">
        <v>347.19063044000001</v>
      </c>
      <c r="R153" s="112">
        <v>313.86700000000002</v>
      </c>
      <c r="S153" s="112">
        <v>306.92099999999999</v>
      </c>
      <c r="T153" s="112">
        <v>486.916</v>
      </c>
      <c r="U153" s="113">
        <v>484.72600000000011</v>
      </c>
    </row>
    <row r="154" spans="1:26" x14ac:dyDescent="0.2">
      <c r="A154" s="128"/>
      <c r="B154" s="197" t="s">
        <v>124</v>
      </c>
      <c r="C154" s="192" t="s">
        <v>21</v>
      </c>
      <c r="D154" s="88">
        <v>0</v>
      </c>
      <c r="E154" s="88">
        <v>0</v>
      </c>
      <c r="F154" s="110">
        <v>1551.4259999999999</v>
      </c>
      <c r="G154" s="110">
        <v>1568.3530000000001</v>
      </c>
      <c r="H154" s="110">
        <v>1657.682</v>
      </c>
      <c r="I154" s="129">
        <v>1780.337</v>
      </c>
      <c r="J154" s="110">
        <v>379.08600000000001</v>
      </c>
      <c r="K154" s="110">
        <v>371.15700000000004</v>
      </c>
      <c r="L154" s="110">
        <v>380.82399999999996</v>
      </c>
      <c r="M154" s="110">
        <v>437.28599999999994</v>
      </c>
      <c r="N154" s="110">
        <v>380.96100000000001</v>
      </c>
      <c r="O154" s="110">
        <v>491.19399999999996</v>
      </c>
      <c r="P154" s="110">
        <v>368.81400000000008</v>
      </c>
      <c r="Q154" s="110">
        <v>416.71300000000002</v>
      </c>
      <c r="R154" s="112">
        <v>430.24400000000003</v>
      </c>
      <c r="S154" s="112">
        <v>439.98799913000084</v>
      </c>
      <c r="T154" s="112">
        <v>441.80599999999998</v>
      </c>
      <c r="U154" s="117">
        <v>468.29900086999919</v>
      </c>
    </row>
    <row r="155" spans="1:26" x14ac:dyDescent="0.2">
      <c r="A155" s="128"/>
      <c r="B155" s="197" t="s">
        <v>125</v>
      </c>
      <c r="C155" s="192" t="s">
        <v>21</v>
      </c>
      <c r="D155" s="88">
        <v>0</v>
      </c>
      <c r="E155" s="88">
        <v>0</v>
      </c>
      <c r="F155" s="110">
        <v>367.22500000000002</v>
      </c>
      <c r="G155" s="112">
        <v>606.64</v>
      </c>
      <c r="H155" s="110">
        <v>2140.5659999999998</v>
      </c>
      <c r="I155" s="129">
        <v>6289.7039999999997</v>
      </c>
      <c r="J155" s="110">
        <v>122.322</v>
      </c>
      <c r="K155" s="112">
        <v>127.84399999999999</v>
      </c>
      <c r="L155" s="110">
        <v>133.09900000000002</v>
      </c>
      <c r="M155" s="110">
        <v>223.38499999999988</v>
      </c>
      <c r="N155" s="110">
        <v>254.953</v>
      </c>
      <c r="O155" s="110">
        <v>377.09000000000003</v>
      </c>
      <c r="P155" s="112">
        <v>671.4906304399999</v>
      </c>
      <c r="Q155" s="110">
        <v>837.03236956000001</v>
      </c>
      <c r="R155" s="112">
        <v>915.11800000000005</v>
      </c>
      <c r="S155" s="112">
        <v>1160.1309999999999</v>
      </c>
      <c r="T155" s="112">
        <v>2442.6610000000001</v>
      </c>
      <c r="U155" s="113">
        <v>1771.7939999999999</v>
      </c>
    </row>
    <row r="156" spans="1:26" x14ac:dyDescent="0.2">
      <c r="A156" s="128"/>
      <c r="B156" s="197" t="s">
        <v>126</v>
      </c>
      <c r="C156" s="49" t="s">
        <v>21</v>
      </c>
      <c r="D156" s="88">
        <v>0</v>
      </c>
      <c r="E156" s="88">
        <v>0</v>
      </c>
      <c r="F156" s="110">
        <v>560.77700000000004</v>
      </c>
      <c r="G156" s="110">
        <v>606.63800000000003</v>
      </c>
      <c r="H156" s="110">
        <v>531.64300000000003</v>
      </c>
      <c r="I156" s="129">
        <v>1935.2080000000001</v>
      </c>
      <c r="J156" s="110">
        <v>143.505</v>
      </c>
      <c r="K156" s="110">
        <v>138.52100000000002</v>
      </c>
      <c r="L156" s="110">
        <v>154.23899999999998</v>
      </c>
      <c r="M156" s="110">
        <v>170.37300000000005</v>
      </c>
      <c r="N156" s="110">
        <v>143.08000000000001</v>
      </c>
      <c r="O156" s="110">
        <v>122.48400000000001</v>
      </c>
      <c r="P156" s="110">
        <v>131.916</v>
      </c>
      <c r="Q156" s="110">
        <v>134.16300000000001</v>
      </c>
      <c r="R156" s="112">
        <v>139.381</v>
      </c>
      <c r="S156" s="112">
        <v>126.65099999999998</v>
      </c>
      <c r="T156" s="112">
        <v>852.505</v>
      </c>
      <c r="U156" s="113">
        <v>816.67100000000005</v>
      </c>
    </row>
    <row r="157" spans="1:26" x14ac:dyDescent="0.2">
      <c r="A157" s="128"/>
      <c r="B157" s="197" t="s">
        <v>127</v>
      </c>
      <c r="C157" s="192" t="s">
        <v>21</v>
      </c>
      <c r="D157" s="88">
        <v>0</v>
      </c>
      <c r="E157" s="88">
        <v>0</v>
      </c>
      <c r="F157" s="110">
        <v>97.805999999999997</v>
      </c>
      <c r="G157" s="110">
        <v>359.71699999999998</v>
      </c>
      <c r="H157" s="110">
        <v>400.18200000000002</v>
      </c>
      <c r="I157" s="129">
        <v>453.81799999999998</v>
      </c>
      <c r="J157" s="110">
        <v>43.79</v>
      </c>
      <c r="K157" s="110">
        <v>79.728000000000009</v>
      </c>
      <c r="L157" s="110">
        <v>60.964999999999989</v>
      </c>
      <c r="M157" s="110">
        <v>175.23400000000001</v>
      </c>
      <c r="N157" s="110">
        <v>102.425</v>
      </c>
      <c r="O157" s="110">
        <v>92.48299999999999</v>
      </c>
      <c r="P157" s="110">
        <v>89.996999999999986</v>
      </c>
      <c r="Q157" s="110">
        <v>115.277</v>
      </c>
      <c r="R157" s="112">
        <v>100.53</v>
      </c>
      <c r="S157" s="112">
        <v>116.78299999999999</v>
      </c>
      <c r="T157" s="112">
        <v>99.93</v>
      </c>
      <c r="U157" s="113">
        <v>136.57499999999999</v>
      </c>
    </row>
    <row r="158" spans="1:26" x14ac:dyDescent="0.2">
      <c r="A158" s="128"/>
      <c r="B158" s="197" t="s">
        <v>128</v>
      </c>
      <c r="C158" s="49" t="s">
        <v>21</v>
      </c>
      <c r="D158" s="88">
        <v>0</v>
      </c>
      <c r="E158" s="88">
        <v>0</v>
      </c>
      <c r="F158" s="110">
        <v>0</v>
      </c>
      <c r="G158" s="110">
        <v>0</v>
      </c>
      <c r="H158" s="110">
        <v>0.26400000000000001</v>
      </c>
      <c r="I158" s="129">
        <v>16.638999999999999</v>
      </c>
      <c r="J158" s="110">
        <v>0</v>
      </c>
      <c r="K158" s="110">
        <v>0</v>
      </c>
      <c r="L158" s="110">
        <v>4.7E-2</v>
      </c>
      <c r="M158" s="110">
        <v>-4.7E-2</v>
      </c>
      <c r="N158" s="110">
        <v>0</v>
      </c>
      <c r="O158" s="110">
        <v>0</v>
      </c>
      <c r="P158" s="110">
        <v>0.17199999999999999</v>
      </c>
      <c r="Q158" s="110">
        <v>9.2000000000000026E-2</v>
      </c>
      <c r="R158" s="112">
        <v>2.99</v>
      </c>
      <c r="S158" s="112">
        <v>6.9786958600000002</v>
      </c>
      <c r="T158" s="112">
        <v>3.9319999999999999</v>
      </c>
      <c r="U158" s="113">
        <v>2.7383041399999986</v>
      </c>
    </row>
    <row r="159" spans="1:26" x14ac:dyDescent="0.2">
      <c r="A159" s="128"/>
      <c r="B159" s="206" t="s">
        <v>119</v>
      </c>
      <c r="C159" s="196" t="s">
        <v>21</v>
      </c>
      <c r="D159" s="247">
        <v>0</v>
      </c>
      <c r="E159" s="90">
        <v>0</v>
      </c>
      <c r="F159" s="114">
        <v>-105.337</v>
      </c>
      <c r="G159" s="114">
        <v>-294.53300000000002</v>
      </c>
      <c r="H159" s="114">
        <v>-367.86500000000001</v>
      </c>
      <c r="I159" s="130">
        <v>-389.60599999999999</v>
      </c>
      <c r="J159" s="114">
        <v>-28.433</v>
      </c>
      <c r="K159" s="114">
        <v>-72.032000000000011</v>
      </c>
      <c r="L159" s="114">
        <v>-49.002999999999979</v>
      </c>
      <c r="M159" s="114">
        <v>-145.06500000000003</v>
      </c>
      <c r="N159" s="114">
        <v>-86.748999999999995</v>
      </c>
      <c r="O159" s="114">
        <v>-93.021000000000015</v>
      </c>
      <c r="P159" s="114">
        <v>-80.414999999999992</v>
      </c>
      <c r="Q159" s="114">
        <v>-107.68</v>
      </c>
      <c r="R159" s="116">
        <v>-85.227000000000004</v>
      </c>
      <c r="S159" s="116">
        <v>-97.454999999999984</v>
      </c>
      <c r="T159" s="116">
        <v>-92.254999999999995</v>
      </c>
      <c r="U159" s="127">
        <v>-114.66899999999998</v>
      </c>
    </row>
    <row r="160" spans="1:26" s="3" customFormat="1" x14ac:dyDescent="0.2">
      <c r="A160" s="81"/>
      <c r="B160" s="248" t="s">
        <v>129</v>
      </c>
      <c r="C160" s="249" t="s">
        <v>21</v>
      </c>
      <c r="D160" s="250">
        <v>0</v>
      </c>
      <c r="E160" s="251">
        <v>0</v>
      </c>
      <c r="F160" s="131">
        <f t="shared" ref="F160:R160" si="27">(SUM(F153:F159))</f>
        <v>3423.8969999999999</v>
      </c>
      <c r="G160" s="131">
        <f>(SUM(G153:G159))+0.1</f>
        <v>3909.723</v>
      </c>
      <c r="H160" s="131">
        <f>(SUM(H153:H159))</f>
        <v>5497.8360000000002</v>
      </c>
      <c r="I160" s="132">
        <f>SUM(I153:I159)</f>
        <v>11678.529999999999</v>
      </c>
      <c r="J160" s="131">
        <f t="shared" si="27"/>
        <v>910</v>
      </c>
      <c r="K160" s="131">
        <f t="shared" si="27"/>
        <v>921.6</v>
      </c>
      <c r="L160" s="131">
        <f t="shared" si="27"/>
        <v>959.38800000000003</v>
      </c>
      <c r="M160" s="131">
        <f t="shared" si="27"/>
        <v>1118.6449999999998</v>
      </c>
      <c r="N160" s="131">
        <f t="shared" si="27"/>
        <v>1047.3649999999998</v>
      </c>
      <c r="O160" s="131">
        <f t="shared" si="27"/>
        <v>1241.55530024</v>
      </c>
      <c r="P160" s="131">
        <f t="shared" si="27"/>
        <v>1466.127</v>
      </c>
      <c r="Q160" s="131">
        <f t="shared" si="27"/>
        <v>1742.7880000000002</v>
      </c>
      <c r="R160" s="131">
        <f t="shared" si="27"/>
        <v>1816.9030000000002</v>
      </c>
      <c r="S160" s="131">
        <f t="shared" ref="S160:U160" si="28">(SUM(S153:S159))</f>
        <v>2059.9976949900006</v>
      </c>
      <c r="T160" s="131">
        <f t="shared" si="28"/>
        <v>4235.4949999999999</v>
      </c>
      <c r="U160" s="133">
        <f t="shared" si="28"/>
        <v>3566.1343050099995</v>
      </c>
    </row>
    <row r="161" spans="2:21" ht="15" x14ac:dyDescent="0.2">
      <c r="B161" s="272" t="s">
        <v>130</v>
      </c>
      <c r="C161" s="273"/>
      <c r="D161" s="288"/>
      <c r="E161" s="289"/>
      <c r="F161" s="290"/>
      <c r="G161" s="290"/>
      <c r="H161" s="290"/>
      <c r="I161" s="291"/>
      <c r="J161" s="290"/>
      <c r="K161" s="290"/>
      <c r="L161" s="290"/>
      <c r="M161" s="290"/>
      <c r="N161" s="290"/>
      <c r="O161" s="290"/>
      <c r="P161" s="290"/>
      <c r="Q161" s="290"/>
      <c r="R161" s="290"/>
      <c r="S161" s="290"/>
      <c r="T161" s="290"/>
      <c r="U161" s="292"/>
    </row>
    <row r="162" spans="2:21" x14ac:dyDescent="0.2">
      <c r="B162" s="197" t="s">
        <v>123</v>
      </c>
      <c r="C162" s="49" t="s">
        <v>44</v>
      </c>
      <c r="D162" s="88">
        <v>0</v>
      </c>
      <c r="E162" s="88">
        <v>0</v>
      </c>
      <c r="F162" s="325">
        <v>0.27804574728737458</v>
      </c>
      <c r="G162" s="325">
        <v>0.271837160842341</v>
      </c>
      <c r="H162" s="325">
        <v>0.20651107090135101</v>
      </c>
      <c r="I162" s="326">
        <v>0.13635534609235925</v>
      </c>
      <c r="J162" s="319">
        <v>0.27442857142857141</v>
      </c>
      <c r="K162" s="319">
        <v>0.29989366319444438</v>
      </c>
      <c r="L162" s="319">
        <v>0.29103657748481321</v>
      </c>
      <c r="M162" s="319">
        <v>0.23017042940343013</v>
      </c>
      <c r="N162" s="319">
        <v>0.24126737097382484</v>
      </c>
      <c r="O162" s="319">
        <v>0.20242779374500464</v>
      </c>
      <c r="P162" s="319">
        <v>0.19381156581933218</v>
      </c>
      <c r="Q162" s="319">
        <v>0.19921564208612863</v>
      </c>
      <c r="R162" s="319">
        <v>0.17274835255376866</v>
      </c>
      <c r="S162" s="319">
        <v>0.1489909434104924</v>
      </c>
      <c r="T162" s="319">
        <v>0.1149608251219751</v>
      </c>
      <c r="U162" s="321">
        <v>0.13592477415082688</v>
      </c>
    </row>
    <row r="163" spans="2:21" x14ac:dyDescent="0.2">
      <c r="B163" s="197" t="s">
        <v>124</v>
      </c>
      <c r="C163" s="49" t="s">
        <v>44</v>
      </c>
      <c r="D163" s="88">
        <v>0</v>
      </c>
      <c r="E163" s="88">
        <v>0</v>
      </c>
      <c r="F163" s="325">
        <v>0.45311701841498153</v>
      </c>
      <c r="G163" s="325">
        <v>0.40114171771248247</v>
      </c>
      <c r="H163" s="325">
        <v>0.30151535986158917</v>
      </c>
      <c r="I163" s="326">
        <v>0.15244529919433356</v>
      </c>
      <c r="J163" s="319">
        <v>0.41657802197802207</v>
      </c>
      <c r="K163" s="319">
        <v>0.4027311197916667</v>
      </c>
      <c r="L163" s="319">
        <v>0.39694471892498129</v>
      </c>
      <c r="M163" s="319">
        <v>0.39090685606246844</v>
      </c>
      <c r="N163" s="319">
        <v>0.3637327961121482</v>
      </c>
      <c r="O163" s="319">
        <v>0.39562796752190521</v>
      </c>
      <c r="P163" s="319">
        <v>0.25155665232275248</v>
      </c>
      <c r="Q163" s="319">
        <v>0.23910710883939984</v>
      </c>
      <c r="R163" s="319">
        <v>0.23680075381019239</v>
      </c>
      <c r="S163" s="319">
        <v>0.21358664633463903</v>
      </c>
      <c r="T163" s="319">
        <v>0.10431035805732269</v>
      </c>
      <c r="U163" s="321">
        <v>0.13131838590938488</v>
      </c>
    </row>
    <row r="164" spans="2:21" x14ac:dyDescent="0.2">
      <c r="B164" s="197" t="s">
        <v>125</v>
      </c>
      <c r="C164" s="49" t="s">
        <v>44</v>
      </c>
      <c r="D164" s="88">
        <v>0</v>
      </c>
      <c r="E164" s="88">
        <v>0</v>
      </c>
      <c r="F164" s="325">
        <v>0.10725351843235939</v>
      </c>
      <c r="G164" s="325">
        <v>0.15516188742783057</v>
      </c>
      <c r="H164" s="325">
        <v>0.3893470085320842</v>
      </c>
      <c r="I164" s="326">
        <v>0.53856983712847428</v>
      </c>
      <c r="J164" s="319">
        <v>0.13441978021978021</v>
      </c>
      <c r="K164" s="319">
        <v>0.13871961805555555</v>
      </c>
      <c r="L164" s="319">
        <v>0.1387332341034076</v>
      </c>
      <c r="M164" s="319">
        <v>0.19969248510474716</v>
      </c>
      <c r="N164" s="319">
        <v>0.24342325741264989</v>
      </c>
      <c r="O164" s="319">
        <v>0.30372388561919578</v>
      </c>
      <c r="P164" s="319">
        <v>0.45800304505680606</v>
      </c>
      <c r="Q164" s="319">
        <v>0.48028352820882397</v>
      </c>
      <c r="R164" s="319">
        <v>0.50366915570066206</v>
      </c>
      <c r="S164" s="319">
        <v>0.56317101850234408</v>
      </c>
      <c r="T164" s="319">
        <v>0.57671204900489792</v>
      </c>
      <c r="U164" s="321">
        <v>0.49683883119904865</v>
      </c>
    </row>
    <row r="165" spans="2:21" x14ac:dyDescent="0.2">
      <c r="B165" s="197" t="s">
        <v>126</v>
      </c>
      <c r="C165" s="49" t="s">
        <v>44</v>
      </c>
      <c r="D165" s="88">
        <v>0</v>
      </c>
      <c r="E165" s="88">
        <v>0</v>
      </c>
      <c r="F165" s="325">
        <v>0.16378325633043286</v>
      </c>
      <c r="G165" s="325">
        <v>0.15516137588263926</v>
      </c>
      <c r="H165" s="325">
        <v>9.6700410852560897E-2</v>
      </c>
      <c r="I165" s="326">
        <v>0.16570647161928773</v>
      </c>
      <c r="J165" s="319">
        <v>0.15769780219780219</v>
      </c>
      <c r="K165" s="319">
        <v>0.15030490451388889</v>
      </c>
      <c r="L165" s="319">
        <v>0.16076811467310406</v>
      </c>
      <c r="M165" s="319">
        <v>0.1523030094444619</v>
      </c>
      <c r="N165" s="319">
        <v>0.13660949143803741</v>
      </c>
      <c r="O165" s="319">
        <v>9.8653680570106803E-2</v>
      </c>
      <c r="P165" s="319">
        <v>8.9975834289935316E-2</v>
      </c>
      <c r="Q165" s="319">
        <v>7.6981824524841799E-2</v>
      </c>
      <c r="R165" s="319">
        <v>7.6713506444757912E-2</v>
      </c>
      <c r="S165" s="319">
        <v>6.1481136754677174E-2</v>
      </c>
      <c r="T165" s="319">
        <v>0.20127635612838643</v>
      </c>
      <c r="U165" s="321">
        <v>0.22900735927210406</v>
      </c>
    </row>
    <row r="166" spans="2:21" x14ac:dyDescent="0.2">
      <c r="B166" s="197" t="s">
        <v>127</v>
      </c>
      <c r="C166" s="49" t="s">
        <v>44</v>
      </c>
      <c r="D166" s="88">
        <v>0</v>
      </c>
      <c r="E166" s="88">
        <v>0</v>
      </c>
      <c r="F166" s="325">
        <v>2.8565695755450586E-2</v>
      </c>
      <c r="G166" s="325">
        <v>9.2005750791040702E-2</v>
      </c>
      <c r="H166" s="325">
        <v>7.278900280037455E-2</v>
      </c>
      <c r="I166" s="326">
        <v>3.8859171488192436E-2</v>
      </c>
      <c r="J166" s="319">
        <v>4.8120879120879118E-2</v>
      </c>
      <c r="K166" s="319">
        <v>8.6510416666666673E-2</v>
      </c>
      <c r="L166" s="319">
        <v>6.3545718729023065E-2</v>
      </c>
      <c r="M166" s="319">
        <v>0.15664844521720478</v>
      </c>
      <c r="N166" s="319">
        <v>9.779303299231884E-2</v>
      </c>
      <c r="O166" s="319">
        <v>7.4489634076003286E-2</v>
      </c>
      <c r="P166" s="319">
        <v>6.1384177496219626E-2</v>
      </c>
      <c r="Q166" s="319">
        <v>6.61451651032713E-2</v>
      </c>
      <c r="R166" s="319">
        <v>5.5330416648549742E-2</v>
      </c>
      <c r="S166" s="319">
        <v>5.6690840132501634E-2</v>
      </c>
      <c r="T166" s="319">
        <v>2.3593464282214951E-2</v>
      </c>
      <c r="U166" s="321">
        <v>3.8297772410906726E-2</v>
      </c>
    </row>
    <row r="167" spans="2:21" x14ac:dyDescent="0.2">
      <c r="B167" s="197" t="s">
        <v>128</v>
      </c>
      <c r="C167" s="49" t="s">
        <v>44</v>
      </c>
      <c r="D167" s="252">
        <v>0</v>
      </c>
      <c r="E167" s="88">
        <v>0</v>
      </c>
      <c r="F167" s="88">
        <v>0</v>
      </c>
      <c r="G167" s="88">
        <v>0</v>
      </c>
      <c r="H167" s="319">
        <v>4.8018893251817626E-5</v>
      </c>
      <c r="I167" s="320">
        <v>1.4247512315334206E-3</v>
      </c>
      <c r="J167" s="88">
        <v>0</v>
      </c>
      <c r="K167" s="88">
        <v>0</v>
      </c>
      <c r="L167" s="88">
        <v>0</v>
      </c>
      <c r="M167" s="88">
        <v>0</v>
      </c>
      <c r="N167" s="88">
        <v>0</v>
      </c>
      <c r="O167" s="88">
        <v>0</v>
      </c>
      <c r="P167" s="319">
        <v>1.1731589418924826E-4</v>
      </c>
      <c r="Q167" s="319">
        <v>5.2788979497219414E-5</v>
      </c>
      <c r="R167" s="319">
        <v>1.6456574731837637E-3</v>
      </c>
      <c r="S167" s="319">
        <v>3.3877202275383496E-3</v>
      </c>
      <c r="T167" s="319">
        <v>9.2834485697657542E-4</v>
      </c>
      <c r="U167" s="321">
        <v>7.6786343580862988E-4</v>
      </c>
    </row>
    <row r="168" spans="2:21" x14ac:dyDescent="0.2">
      <c r="B168" s="206" t="s">
        <v>119</v>
      </c>
      <c r="C168" s="231" t="s">
        <v>44</v>
      </c>
      <c r="D168" s="247">
        <v>0</v>
      </c>
      <c r="E168" s="90">
        <v>0</v>
      </c>
      <c r="F168" s="327">
        <v>-3.0765236220598922E-2</v>
      </c>
      <c r="G168" s="327">
        <v>-7.5333469915899412E-2</v>
      </c>
      <c r="H168" s="327">
        <v>-6.6910871841211708E-2</v>
      </c>
      <c r="I168" s="328">
        <v>-3.3360876754180535E-2</v>
      </c>
      <c r="J168" s="322">
        <v>-3.1245054945054945E-2</v>
      </c>
      <c r="K168" s="322">
        <v>-7.8159722222222228E-2</v>
      </c>
      <c r="L168" s="322">
        <v>-5.1077353479509834E-2</v>
      </c>
      <c r="M168" s="322">
        <v>-0.1296792101158098</v>
      </c>
      <c r="N168" s="322">
        <v>-8.2825948928978932E-2</v>
      </c>
      <c r="O168" s="322">
        <v>-7.4922961532215684E-2</v>
      </c>
      <c r="P168" s="322">
        <v>-5.4848590879234875E-2</v>
      </c>
      <c r="Q168" s="322">
        <v>-6.1786057741962865E-2</v>
      </c>
      <c r="R168" s="322">
        <v>-4.6907842631114589E-2</v>
      </c>
      <c r="S168" s="322">
        <v>-4.7308305362192667E-2</v>
      </c>
      <c r="T168" s="322">
        <v>-2.178139745177364E-2</v>
      </c>
      <c r="U168" s="324">
        <v>-3.2154986378079904E-2</v>
      </c>
    </row>
    <row r="169" spans="2:21" ht="15" x14ac:dyDescent="0.2">
      <c r="B169" s="272" t="s">
        <v>131</v>
      </c>
      <c r="C169" s="273"/>
      <c r="D169" s="288"/>
      <c r="E169" s="289"/>
      <c r="F169" s="290"/>
      <c r="G169" s="290"/>
      <c r="H169" s="290"/>
      <c r="I169" s="291"/>
      <c r="J169" s="290"/>
      <c r="K169" s="290"/>
      <c r="L169" s="290"/>
      <c r="M169" s="290"/>
      <c r="N169" s="290"/>
      <c r="O169" s="290"/>
      <c r="P169" s="290"/>
      <c r="Q169" s="290"/>
      <c r="R169" s="290"/>
      <c r="S169" s="290"/>
      <c r="T169" s="290"/>
      <c r="U169" s="292"/>
    </row>
    <row r="170" spans="2:21" x14ac:dyDescent="0.2">
      <c r="B170" s="197" t="s">
        <v>60</v>
      </c>
      <c r="C170" s="49" t="s">
        <v>21</v>
      </c>
      <c r="D170" s="88">
        <v>0</v>
      </c>
      <c r="E170" s="88">
        <v>0</v>
      </c>
      <c r="F170" s="112">
        <v>3423.8969999999999</v>
      </c>
      <c r="G170" s="112">
        <v>3909.6329999999998</v>
      </c>
      <c r="H170" s="112">
        <v>5363.9650000000001</v>
      </c>
      <c r="I170" s="111">
        <v>9363.4950000000008</v>
      </c>
      <c r="J170" s="112">
        <v>910</v>
      </c>
      <c r="K170" s="112">
        <v>921.6</v>
      </c>
      <c r="L170" s="112">
        <v>959.38800000000003</v>
      </c>
      <c r="M170" s="112">
        <v>1118.6449999999998</v>
      </c>
      <c r="N170" s="112">
        <v>1047.3649999999998</v>
      </c>
      <c r="O170" s="112">
        <v>1241.55530024</v>
      </c>
      <c r="P170" s="112">
        <v>1466.12769976</v>
      </c>
      <c r="Q170" s="112">
        <v>1608.9170000000001</v>
      </c>
      <c r="R170" s="112">
        <v>1739.2380000000001</v>
      </c>
      <c r="S170" s="112">
        <v>1992.499</v>
      </c>
      <c r="T170" s="112">
        <v>3139.433</v>
      </c>
      <c r="U170" s="113">
        <v>2492.3250000000007</v>
      </c>
    </row>
    <row r="171" spans="2:21" x14ac:dyDescent="0.2">
      <c r="B171" s="197" t="s">
        <v>132</v>
      </c>
      <c r="C171" s="49" t="s">
        <v>21</v>
      </c>
      <c r="D171" s="88">
        <v>0</v>
      </c>
      <c r="E171" s="88">
        <v>0</v>
      </c>
      <c r="F171" s="112">
        <v>0</v>
      </c>
      <c r="G171" s="112">
        <v>0</v>
      </c>
      <c r="H171" s="112">
        <v>0</v>
      </c>
      <c r="I171" s="111">
        <v>3.1459999999999999</v>
      </c>
      <c r="J171" s="112">
        <v>0</v>
      </c>
      <c r="K171" s="112">
        <v>0</v>
      </c>
      <c r="L171" s="112">
        <v>0</v>
      </c>
      <c r="M171" s="112">
        <v>0</v>
      </c>
      <c r="N171" s="112">
        <v>0</v>
      </c>
      <c r="O171" s="112">
        <v>0</v>
      </c>
      <c r="P171" s="112">
        <v>0</v>
      </c>
      <c r="Q171" s="112">
        <v>0</v>
      </c>
      <c r="R171" s="112">
        <v>0</v>
      </c>
      <c r="S171" s="112">
        <v>0</v>
      </c>
      <c r="T171" s="112">
        <v>2.6349999999999998</v>
      </c>
      <c r="U171" s="113">
        <v>0.51100000000000012</v>
      </c>
    </row>
    <row r="172" spans="2:21" x14ac:dyDescent="0.2">
      <c r="B172" s="197" t="s">
        <v>133</v>
      </c>
      <c r="C172" s="192" t="s">
        <v>21</v>
      </c>
      <c r="D172" s="88">
        <v>0</v>
      </c>
      <c r="E172" s="88">
        <v>0</v>
      </c>
      <c r="F172" s="112">
        <v>0</v>
      </c>
      <c r="G172" s="112">
        <v>0</v>
      </c>
      <c r="H172" s="112">
        <v>133.87100000000001</v>
      </c>
      <c r="I172" s="111">
        <v>303.827</v>
      </c>
      <c r="J172" s="112">
        <v>0</v>
      </c>
      <c r="K172" s="112">
        <v>0</v>
      </c>
      <c r="L172" s="112">
        <v>0</v>
      </c>
      <c r="M172" s="112">
        <v>0</v>
      </c>
      <c r="N172" s="112">
        <v>0</v>
      </c>
      <c r="O172" s="112">
        <v>0</v>
      </c>
      <c r="P172" s="112">
        <v>0</v>
      </c>
      <c r="Q172" s="112">
        <v>133.87100000000001</v>
      </c>
      <c r="R172" s="112">
        <v>77.665000000000006</v>
      </c>
      <c r="S172" s="112">
        <v>63.335999999999999</v>
      </c>
      <c r="T172" s="112">
        <v>76.258999999999972</v>
      </c>
      <c r="U172" s="117">
        <v>86.567000000000007</v>
      </c>
    </row>
    <row r="173" spans="2:21" x14ac:dyDescent="0.2">
      <c r="B173" s="197" t="s">
        <v>134</v>
      </c>
      <c r="C173" s="192" t="s">
        <v>21</v>
      </c>
      <c r="D173" s="88">
        <v>0</v>
      </c>
      <c r="E173" s="88">
        <v>0</v>
      </c>
      <c r="F173" s="112">
        <v>0</v>
      </c>
      <c r="G173" s="112">
        <v>0</v>
      </c>
      <c r="H173" s="112">
        <v>0</v>
      </c>
      <c r="I173" s="111">
        <v>261.685</v>
      </c>
      <c r="J173" s="112">
        <v>0</v>
      </c>
      <c r="K173" s="112">
        <v>0</v>
      </c>
      <c r="L173" s="112">
        <v>0</v>
      </c>
      <c r="M173" s="112">
        <v>0</v>
      </c>
      <c r="N173" s="112">
        <v>0</v>
      </c>
      <c r="O173" s="112">
        <v>0</v>
      </c>
      <c r="P173" s="112">
        <v>0</v>
      </c>
      <c r="Q173" s="112">
        <v>0</v>
      </c>
      <c r="R173" s="112">
        <v>0</v>
      </c>
      <c r="S173" s="112">
        <v>4.1189999999999998</v>
      </c>
      <c r="T173" s="112">
        <v>163.089</v>
      </c>
      <c r="U173" s="113">
        <v>94.477000000000004</v>
      </c>
    </row>
    <row r="174" spans="2:21" x14ac:dyDescent="0.2">
      <c r="B174" s="197" t="s">
        <v>135</v>
      </c>
      <c r="C174" s="49" t="s">
        <v>21</v>
      </c>
      <c r="D174" s="88">
        <v>0</v>
      </c>
      <c r="E174" s="88">
        <v>0</v>
      </c>
      <c r="F174" s="112">
        <v>0</v>
      </c>
      <c r="G174" s="112">
        <v>0</v>
      </c>
      <c r="H174" s="112">
        <v>0</v>
      </c>
      <c r="I174" s="111">
        <v>1378.1780000000001</v>
      </c>
      <c r="J174" s="112">
        <v>0</v>
      </c>
      <c r="K174" s="112">
        <v>0</v>
      </c>
      <c r="L174" s="112">
        <v>0</v>
      </c>
      <c r="M174" s="112">
        <v>0</v>
      </c>
      <c r="N174" s="112">
        <v>0</v>
      </c>
      <c r="O174" s="112">
        <v>0</v>
      </c>
      <c r="P174" s="112">
        <v>0</v>
      </c>
      <c r="Q174" s="112">
        <v>0</v>
      </c>
      <c r="R174" s="112">
        <v>0</v>
      </c>
      <c r="S174" s="112">
        <v>0</v>
      </c>
      <c r="T174" s="112">
        <v>671.53200000000004</v>
      </c>
      <c r="U174" s="113">
        <v>706.64600000000007</v>
      </c>
    </row>
    <row r="175" spans="2:21" x14ac:dyDescent="0.2">
      <c r="B175" s="197" t="s">
        <v>136</v>
      </c>
      <c r="C175" s="192" t="s">
        <v>21</v>
      </c>
      <c r="D175" s="88">
        <v>0</v>
      </c>
      <c r="E175" s="88">
        <v>0</v>
      </c>
      <c r="F175" s="112">
        <v>0</v>
      </c>
      <c r="G175" s="112">
        <v>0</v>
      </c>
      <c r="H175" s="112">
        <v>0</v>
      </c>
      <c r="I175" s="111">
        <v>368.19900000000001</v>
      </c>
      <c r="J175" s="112">
        <v>0</v>
      </c>
      <c r="K175" s="112">
        <v>0</v>
      </c>
      <c r="L175" s="112">
        <v>0</v>
      </c>
      <c r="M175" s="112">
        <v>0</v>
      </c>
      <c r="N175" s="112">
        <v>0</v>
      </c>
      <c r="O175" s="112">
        <v>0</v>
      </c>
      <c r="P175" s="112">
        <v>0</v>
      </c>
      <c r="Q175" s="112">
        <v>0</v>
      </c>
      <c r="R175" s="112">
        <v>0</v>
      </c>
      <c r="S175" s="112">
        <v>0</v>
      </c>
      <c r="T175" s="112">
        <v>182.547</v>
      </c>
      <c r="U175" s="113">
        <v>185.65200000000002</v>
      </c>
    </row>
    <row r="176" spans="2:21" x14ac:dyDescent="0.2">
      <c r="B176" s="197" t="s">
        <v>114</v>
      </c>
      <c r="C176" s="49" t="s">
        <v>21</v>
      </c>
      <c r="D176" s="88">
        <v>0</v>
      </c>
      <c r="E176" s="88">
        <v>0</v>
      </c>
      <c r="F176" s="112">
        <v>0</v>
      </c>
      <c r="G176" s="112">
        <v>0</v>
      </c>
      <c r="H176" s="112">
        <v>0</v>
      </c>
      <c r="I176" s="111">
        <v>0</v>
      </c>
      <c r="J176" s="112">
        <v>0</v>
      </c>
      <c r="K176" s="112">
        <v>0</v>
      </c>
      <c r="L176" s="112">
        <v>0</v>
      </c>
      <c r="M176" s="112">
        <v>0</v>
      </c>
      <c r="N176" s="112">
        <v>0</v>
      </c>
      <c r="O176" s="112">
        <v>0</v>
      </c>
      <c r="P176" s="112">
        <v>0</v>
      </c>
      <c r="Q176" s="112">
        <v>0</v>
      </c>
      <c r="R176" s="112">
        <v>0</v>
      </c>
      <c r="S176" s="112">
        <v>0</v>
      </c>
      <c r="T176" s="112">
        <v>0</v>
      </c>
      <c r="U176" s="113">
        <v>0</v>
      </c>
    </row>
    <row r="177" spans="1:28" x14ac:dyDescent="0.2">
      <c r="B177" s="206" t="s">
        <v>119</v>
      </c>
      <c r="C177" s="196" t="s">
        <v>21</v>
      </c>
      <c r="D177" s="247">
        <v>0</v>
      </c>
      <c r="E177" s="90">
        <v>0</v>
      </c>
      <c r="F177" s="116">
        <v>0</v>
      </c>
      <c r="G177" s="116">
        <v>0</v>
      </c>
      <c r="H177" s="116">
        <v>0</v>
      </c>
      <c r="I177" s="115">
        <v>0</v>
      </c>
      <c r="J177" s="116">
        <v>0</v>
      </c>
      <c r="K177" s="116">
        <v>0</v>
      </c>
      <c r="L177" s="116">
        <v>0</v>
      </c>
      <c r="M177" s="116">
        <v>0</v>
      </c>
      <c r="N177" s="116">
        <v>0</v>
      </c>
      <c r="O177" s="116">
        <v>0</v>
      </c>
      <c r="P177" s="116">
        <v>0</v>
      </c>
      <c r="Q177" s="116">
        <v>0</v>
      </c>
      <c r="R177" s="116">
        <v>0</v>
      </c>
      <c r="S177" s="116">
        <v>0</v>
      </c>
      <c r="T177" s="116">
        <v>0</v>
      </c>
      <c r="U177" s="127">
        <v>0</v>
      </c>
    </row>
    <row r="178" spans="1:28" x14ac:dyDescent="0.2">
      <c r="B178" s="248" t="s">
        <v>129</v>
      </c>
      <c r="C178" s="249" t="s">
        <v>21</v>
      </c>
      <c r="D178" s="250">
        <v>0</v>
      </c>
      <c r="E178" s="251">
        <v>0</v>
      </c>
      <c r="F178" s="131">
        <f t="shared" ref="F178:G178" si="29">(SUM(F170:F177))</f>
        <v>3423.8969999999999</v>
      </c>
      <c r="G178" s="131">
        <f t="shared" si="29"/>
        <v>3909.6329999999998</v>
      </c>
      <c r="H178" s="131">
        <f>(SUM(H170:H177))</f>
        <v>5497.8360000000002</v>
      </c>
      <c r="I178" s="134">
        <f>SUM(I170:I177)</f>
        <v>11678.53</v>
      </c>
      <c r="J178" s="131">
        <f t="shared" ref="J178:U178" si="30">(SUM(J170:J177))</f>
        <v>910</v>
      </c>
      <c r="K178" s="131">
        <f t="shared" si="30"/>
        <v>921.6</v>
      </c>
      <c r="L178" s="131">
        <f t="shared" si="30"/>
        <v>959.38800000000003</v>
      </c>
      <c r="M178" s="131">
        <f t="shared" si="30"/>
        <v>1118.6449999999998</v>
      </c>
      <c r="N178" s="131">
        <f t="shared" si="30"/>
        <v>1047.3649999999998</v>
      </c>
      <c r="O178" s="131">
        <f t="shared" si="30"/>
        <v>1241.55530024</v>
      </c>
      <c r="P178" s="131">
        <f t="shared" si="30"/>
        <v>1466.12769976</v>
      </c>
      <c r="Q178" s="131">
        <f t="shared" si="30"/>
        <v>1742.7880000000002</v>
      </c>
      <c r="R178" s="131">
        <f t="shared" si="30"/>
        <v>1816.903</v>
      </c>
      <c r="S178" s="131">
        <f t="shared" si="30"/>
        <v>2059.9540000000002</v>
      </c>
      <c r="T178" s="131">
        <f t="shared" si="30"/>
        <v>4235.4949999999999</v>
      </c>
      <c r="U178" s="135">
        <f t="shared" si="30"/>
        <v>3566.1780000000008</v>
      </c>
    </row>
    <row r="179" spans="1:28" ht="15" x14ac:dyDescent="0.2">
      <c r="B179" s="272" t="s">
        <v>137</v>
      </c>
      <c r="C179" s="273"/>
      <c r="D179" s="288"/>
      <c r="E179" s="289"/>
      <c r="F179" s="290"/>
      <c r="G179" s="290"/>
      <c r="H179" s="290"/>
      <c r="I179" s="291"/>
      <c r="J179" s="290"/>
      <c r="K179" s="290"/>
      <c r="L179" s="290"/>
      <c r="M179" s="290"/>
      <c r="N179" s="290"/>
      <c r="O179" s="290"/>
      <c r="P179" s="290"/>
      <c r="Q179" s="290"/>
      <c r="R179" s="290"/>
      <c r="S179" s="290"/>
      <c r="T179" s="290"/>
      <c r="U179" s="292"/>
    </row>
    <row r="180" spans="1:28" x14ac:dyDescent="0.2">
      <c r="B180" s="197" t="s">
        <v>123</v>
      </c>
      <c r="C180" s="49" t="s">
        <v>21</v>
      </c>
      <c r="D180" s="88">
        <v>0</v>
      </c>
      <c r="E180" s="88">
        <v>0</v>
      </c>
      <c r="F180" s="136">
        <v>751.22500000000002</v>
      </c>
      <c r="G180" s="136">
        <v>623.95899999999995</v>
      </c>
      <c r="H180" s="136">
        <v>740.58100000000002</v>
      </c>
      <c r="I180" s="137">
        <v>938.36400000000003</v>
      </c>
      <c r="J180" s="136">
        <v>151.83799999999999</v>
      </c>
      <c r="K180" s="136">
        <v>155.08000000000001</v>
      </c>
      <c r="L180" s="136">
        <v>158.62300000000002</v>
      </c>
      <c r="M180" s="136">
        <v>158.41799999999989</v>
      </c>
      <c r="N180" s="136">
        <v>153.78700000000001</v>
      </c>
      <c r="O180" s="136">
        <v>161.18699999999998</v>
      </c>
      <c r="P180" s="136">
        <v>186.67200000000005</v>
      </c>
      <c r="Q180" s="136">
        <v>238.93499999999995</v>
      </c>
      <c r="R180" s="136">
        <v>218.66900000000001</v>
      </c>
      <c r="S180" s="136">
        <v>206.73799999999997</v>
      </c>
      <c r="T180" s="136">
        <v>276.012</v>
      </c>
      <c r="U180" s="138">
        <v>236.94500000000005</v>
      </c>
    </row>
    <row r="181" spans="1:28" x14ac:dyDescent="0.2">
      <c r="B181" s="197" t="s">
        <v>124</v>
      </c>
      <c r="C181" s="49" t="s">
        <v>21</v>
      </c>
      <c r="D181" s="88">
        <v>0</v>
      </c>
      <c r="E181" s="88">
        <v>0</v>
      </c>
      <c r="F181" s="136">
        <v>971.38900000000001</v>
      </c>
      <c r="G181" s="136">
        <v>903.55200000000002</v>
      </c>
      <c r="H181" s="136">
        <v>1208.057</v>
      </c>
      <c r="I181" s="137">
        <v>1042.845</v>
      </c>
      <c r="J181" s="136">
        <v>230.08099999999999</v>
      </c>
      <c r="K181" s="136">
        <v>210.82300000000001</v>
      </c>
      <c r="L181" s="136">
        <v>217.86900000000006</v>
      </c>
      <c r="M181" s="136">
        <v>244.779</v>
      </c>
      <c r="N181" s="136">
        <v>215.88200000000001</v>
      </c>
      <c r="O181" s="136">
        <v>364.59999999999997</v>
      </c>
      <c r="P181" s="136">
        <v>242.35900000000009</v>
      </c>
      <c r="Q181" s="136">
        <v>385.21599999999989</v>
      </c>
      <c r="R181" s="136">
        <v>269.625</v>
      </c>
      <c r="S181" s="136">
        <v>269.53800000000001</v>
      </c>
      <c r="T181" s="136">
        <v>336.64299999999997</v>
      </c>
      <c r="U181" s="138">
        <v>167.03899999999999</v>
      </c>
    </row>
    <row r="182" spans="1:28" x14ac:dyDescent="0.2">
      <c r="B182" s="197" t="s">
        <v>125</v>
      </c>
      <c r="C182" s="49" t="s">
        <v>21</v>
      </c>
      <c r="D182" s="88">
        <v>0</v>
      </c>
      <c r="E182" s="88">
        <v>0</v>
      </c>
      <c r="F182" s="136">
        <v>172.89699999999999</v>
      </c>
      <c r="G182" s="136">
        <v>180.071</v>
      </c>
      <c r="H182" s="136">
        <v>625.21600000000001</v>
      </c>
      <c r="I182" s="137">
        <v>811.24300000000005</v>
      </c>
      <c r="J182" s="136">
        <v>35.225999999999999</v>
      </c>
      <c r="K182" s="136">
        <v>15.829000000000001</v>
      </c>
      <c r="L182" s="136">
        <v>22.973000000000006</v>
      </c>
      <c r="M182" s="136">
        <v>106.04299999999999</v>
      </c>
      <c r="N182" s="136">
        <v>111.43300000000001</v>
      </c>
      <c r="O182" s="136">
        <v>143.48399999999998</v>
      </c>
      <c r="P182" s="136">
        <v>206.49100000000004</v>
      </c>
      <c r="Q182" s="136">
        <v>163.80799999999999</v>
      </c>
      <c r="R182" s="136">
        <v>207.23</v>
      </c>
      <c r="S182" s="136">
        <v>220.69200000000004</v>
      </c>
      <c r="T182" s="136">
        <v>375.87400000000002</v>
      </c>
      <c r="U182" s="138">
        <v>7.4470000000000027</v>
      </c>
    </row>
    <row r="183" spans="1:28" x14ac:dyDescent="0.2">
      <c r="B183" s="197" t="s">
        <v>126</v>
      </c>
      <c r="C183" s="49" t="s">
        <v>21</v>
      </c>
      <c r="D183" s="88">
        <v>0</v>
      </c>
      <c r="E183" s="88">
        <v>0</v>
      </c>
      <c r="F183" s="136">
        <v>137.44499999999999</v>
      </c>
      <c r="G183" s="136">
        <v>168.518</v>
      </c>
      <c r="H183" s="136">
        <v>66.58</v>
      </c>
      <c r="I183" s="137">
        <v>229.899</v>
      </c>
      <c r="J183" s="136">
        <v>35.225999999999999</v>
      </c>
      <c r="K183" s="136">
        <v>46.872</v>
      </c>
      <c r="L183" s="136">
        <v>49.554999999999993</v>
      </c>
      <c r="M183" s="136">
        <v>36.865000000000002</v>
      </c>
      <c r="N183" s="136">
        <v>12.255000000000001</v>
      </c>
      <c r="O183" s="136">
        <v>14.436999999999999</v>
      </c>
      <c r="P183" s="136">
        <v>23.643000000000001</v>
      </c>
      <c r="Q183" s="136">
        <v>16.244999999999997</v>
      </c>
      <c r="R183" s="136">
        <v>18.23</v>
      </c>
      <c r="S183" s="136">
        <v>31.291999999999998</v>
      </c>
      <c r="T183" s="136">
        <v>102.17100000000001</v>
      </c>
      <c r="U183" s="138">
        <v>78.205999999999989</v>
      </c>
    </row>
    <row r="184" spans="1:28" x14ac:dyDescent="0.2">
      <c r="B184" s="197" t="s">
        <v>127</v>
      </c>
      <c r="C184" s="49" t="s">
        <v>21</v>
      </c>
      <c r="D184" s="88">
        <v>0</v>
      </c>
      <c r="E184" s="88">
        <v>0</v>
      </c>
      <c r="F184" s="136">
        <v>66.875</v>
      </c>
      <c r="G184" s="136">
        <v>277.81099999999998</v>
      </c>
      <c r="H184" s="136">
        <v>332.49400000000003</v>
      </c>
      <c r="I184" s="137">
        <v>355.61900000000003</v>
      </c>
      <c r="J184" s="136">
        <v>28.690999999999999</v>
      </c>
      <c r="K184" s="136">
        <v>60.590999999999994</v>
      </c>
      <c r="L184" s="136">
        <v>41.98299999999999</v>
      </c>
      <c r="M184" s="136">
        <v>146.54599999999999</v>
      </c>
      <c r="N184" s="136">
        <v>81.27</v>
      </c>
      <c r="O184" s="136">
        <v>76.138999999999996</v>
      </c>
      <c r="P184" s="136">
        <v>71.248000000000005</v>
      </c>
      <c r="Q184" s="136">
        <v>103.83700000000005</v>
      </c>
      <c r="R184" s="136">
        <v>82.12</v>
      </c>
      <c r="S184" s="136">
        <v>91.897999999999996</v>
      </c>
      <c r="T184" s="136">
        <v>78.942999999999998</v>
      </c>
      <c r="U184" s="138">
        <v>102.65800000000002</v>
      </c>
    </row>
    <row r="185" spans="1:28" x14ac:dyDescent="0.2">
      <c r="B185" s="197" t="s">
        <v>128</v>
      </c>
      <c r="C185" s="49" t="s">
        <v>21</v>
      </c>
      <c r="D185" s="88">
        <v>0</v>
      </c>
      <c r="E185" s="88">
        <v>0</v>
      </c>
      <c r="F185" s="139">
        <v>-317.80399999999997</v>
      </c>
      <c r="G185" s="139">
        <v>-176.42500000000001</v>
      </c>
      <c r="H185" s="139">
        <v>-187.26400000000001</v>
      </c>
      <c r="I185" s="140">
        <v>-15.029</v>
      </c>
      <c r="J185" s="139">
        <v>-34.097000000000001</v>
      </c>
      <c r="K185" s="139">
        <v>-35.571000000000005</v>
      </c>
      <c r="L185" s="139">
        <v>-32.972999999999992</v>
      </c>
      <c r="M185" s="139">
        <v>-73.78400000000002</v>
      </c>
      <c r="N185" s="139">
        <v>-47.904000000000003</v>
      </c>
      <c r="O185" s="139">
        <v>-39.258999999999993</v>
      </c>
      <c r="P185" s="139">
        <v>-49.980000000000011</v>
      </c>
      <c r="Q185" s="139">
        <v>-50.121000000000009</v>
      </c>
      <c r="R185" s="139">
        <v>-14.464</v>
      </c>
      <c r="S185" s="139">
        <v>-10.981</v>
      </c>
      <c r="T185" s="139">
        <v>-12.002000000000001</v>
      </c>
      <c r="U185" s="141">
        <v>22.418000000000003</v>
      </c>
    </row>
    <row r="186" spans="1:28" x14ac:dyDescent="0.2">
      <c r="B186" s="206" t="s">
        <v>119</v>
      </c>
      <c r="C186" s="196" t="s">
        <v>21</v>
      </c>
      <c r="D186" s="90">
        <v>0</v>
      </c>
      <c r="E186" s="90">
        <v>0</v>
      </c>
      <c r="F186" s="142">
        <v>-1.0289999999999999</v>
      </c>
      <c r="G186" s="142">
        <v>-78.495000000000005</v>
      </c>
      <c r="H186" s="142">
        <v>-153.23699999999999</v>
      </c>
      <c r="I186" s="143">
        <v>-258.23399999999998</v>
      </c>
      <c r="J186" s="142">
        <v>0.27500000000000002</v>
      </c>
      <c r="K186" s="142">
        <v>-38.073</v>
      </c>
      <c r="L186" s="142">
        <v>-15.232999999999999</v>
      </c>
      <c r="M186" s="142">
        <v>-25.464000000000006</v>
      </c>
      <c r="N186" s="142">
        <v>-40.429000000000002</v>
      </c>
      <c r="O186" s="142">
        <v>-49.742999999999995</v>
      </c>
      <c r="P186" s="142">
        <v>-29.414000000000001</v>
      </c>
      <c r="Q186" s="142">
        <v>-33.650999999999996</v>
      </c>
      <c r="R186" s="142">
        <v>-66.817999999999998</v>
      </c>
      <c r="S186" s="142">
        <v>-72.174999999999997</v>
      </c>
      <c r="T186" s="142">
        <v>-51.463000000000001</v>
      </c>
      <c r="U186" s="144">
        <v>-67.777999999999992</v>
      </c>
    </row>
    <row r="187" spans="1:28" s="3" customFormat="1" x14ac:dyDescent="0.2">
      <c r="B187" s="248" t="s">
        <v>138</v>
      </c>
      <c r="C187" s="249" t="s">
        <v>21</v>
      </c>
      <c r="D187" s="250">
        <v>0</v>
      </c>
      <c r="E187" s="251">
        <v>0</v>
      </c>
      <c r="F187" s="145">
        <f t="shared" ref="F187:U187" si="31">SUM(F180:F186)</f>
        <v>1780.998</v>
      </c>
      <c r="G187" s="145">
        <f t="shared" si="31"/>
        <v>1898.991</v>
      </c>
      <c r="H187" s="145">
        <f t="shared" si="31"/>
        <v>2632.4269999999997</v>
      </c>
      <c r="I187" s="253">
        <f>SUM(I180:I186)</f>
        <v>3104.7070000000003</v>
      </c>
      <c r="J187" s="145">
        <f t="shared" si="31"/>
        <v>447.23999999999995</v>
      </c>
      <c r="K187" s="145">
        <f t="shared" si="31"/>
        <v>415.55100000000004</v>
      </c>
      <c r="L187" s="145">
        <f t="shared" si="31"/>
        <v>442.79700000000008</v>
      </c>
      <c r="M187" s="145">
        <f t="shared" si="31"/>
        <v>593.40299999999979</v>
      </c>
      <c r="N187" s="145">
        <f t="shared" si="31"/>
        <v>486.29399999999998</v>
      </c>
      <c r="O187" s="145">
        <f t="shared" si="31"/>
        <v>670.84500000000003</v>
      </c>
      <c r="P187" s="145">
        <f t="shared" si="31"/>
        <v>651.01900000000023</v>
      </c>
      <c r="Q187" s="145">
        <f t="shared" si="31"/>
        <v>824.26900000000001</v>
      </c>
      <c r="R187" s="145">
        <f t="shared" si="31"/>
        <v>714.59199999999998</v>
      </c>
      <c r="S187" s="145">
        <f t="shared" si="31"/>
        <v>737.00200000000007</v>
      </c>
      <c r="T187" s="145">
        <f t="shared" si="31"/>
        <v>1106.1780000000001</v>
      </c>
      <c r="U187" s="146">
        <f t="shared" si="31"/>
        <v>546.93500000000006</v>
      </c>
    </row>
    <row r="188" spans="1:28" ht="15" x14ac:dyDescent="0.2">
      <c r="B188" s="272" t="s">
        <v>139</v>
      </c>
      <c r="C188" s="273"/>
      <c r="D188" s="288"/>
      <c r="E188" s="289"/>
      <c r="F188" s="290"/>
      <c r="G188" s="290"/>
      <c r="H188" s="290"/>
      <c r="I188" s="291"/>
      <c r="J188" s="290"/>
      <c r="K188" s="290"/>
      <c r="L188" s="290"/>
      <c r="M188" s="290"/>
      <c r="N188" s="290"/>
      <c r="O188" s="290"/>
      <c r="P188" s="290"/>
      <c r="Q188" s="290"/>
      <c r="R188" s="290"/>
      <c r="S188" s="290"/>
      <c r="T188" s="290"/>
      <c r="U188" s="292"/>
    </row>
    <row r="189" spans="1:28" x14ac:dyDescent="0.2">
      <c r="A189" s="128"/>
      <c r="B189" s="197" t="s">
        <v>123</v>
      </c>
      <c r="C189" s="49" t="s">
        <v>21</v>
      </c>
      <c r="D189" s="88">
        <v>0</v>
      </c>
      <c r="E189" s="88">
        <v>0</v>
      </c>
      <c r="F189" s="147">
        <v>741.90899999999999</v>
      </c>
      <c r="G189" s="147">
        <v>586.64300000000003</v>
      </c>
      <c r="H189" s="148">
        <v>638.55200000000002</v>
      </c>
      <c r="I189" s="149">
        <v>826.55200000000002</v>
      </c>
      <c r="J189" s="150">
        <v>148.803</v>
      </c>
      <c r="K189" s="150">
        <v>158.90899999999999</v>
      </c>
      <c r="L189" s="150">
        <v>154.31600000000003</v>
      </c>
      <c r="M189" s="150">
        <v>124.61500000000001</v>
      </c>
      <c r="N189" s="150">
        <v>129.85300000000001</v>
      </c>
      <c r="O189" s="150">
        <v>139.70400000000001</v>
      </c>
      <c r="P189" s="150">
        <v>165.28576886000008</v>
      </c>
      <c r="Q189" s="150">
        <v>203.70923113999993</v>
      </c>
      <c r="R189" s="148">
        <v>173.06200000000001</v>
      </c>
      <c r="S189" s="148">
        <v>165.68200000000002</v>
      </c>
      <c r="T189" s="148">
        <v>269.63600000000002</v>
      </c>
      <c r="U189" s="151">
        <v>218.17199999999991</v>
      </c>
      <c r="X189" s="295"/>
      <c r="Y189" s="295"/>
      <c r="Z189" s="294"/>
    </row>
    <row r="190" spans="1:28" x14ac:dyDescent="0.2">
      <c r="A190" s="128"/>
      <c r="B190" s="197" t="s">
        <v>124</v>
      </c>
      <c r="C190" s="49" t="s">
        <v>21</v>
      </c>
      <c r="D190" s="88">
        <v>0</v>
      </c>
      <c r="E190" s="88">
        <v>0</v>
      </c>
      <c r="F190" s="147">
        <v>1009.675</v>
      </c>
      <c r="G190" s="147">
        <v>1081.6179999999999</v>
      </c>
      <c r="H190" s="148">
        <v>1086.5329999999999</v>
      </c>
      <c r="I190" s="149">
        <v>1262.529</v>
      </c>
      <c r="J190" s="150">
        <v>260.483</v>
      </c>
      <c r="K190" s="150">
        <v>250.97899999999998</v>
      </c>
      <c r="L190" s="150">
        <v>289.30300000000005</v>
      </c>
      <c r="M190" s="150">
        <v>280.85299999999978</v>
      </c>
      <c r="N190" s="150">
        <v>263.32499999999999</v>
      </c>
      <c r="O190" s="150">
        <v>337.49799999999999</v>
      </c>
      <c r="P190" s="150">
        <v>269.20699999999999</v>
      </c>
      <c r="Q190" s="148">
        <v>216.50299999999993</v>
      </c>
      <c r="R190" s="148">
        <v>294.40100000000001</v>
      </c>
      <c r="S190" s="148">
        <v>296.85200000000003</v>
      </c>
      <c r="T190" s="148">
        <v>277.59800000000001</v>
      </c>
      <c r="U190" s="151">
        <v>393.67799999999988</v>
      </c>
      <c r="X190" s="295"/>
      <c r="Y190" s="295"/>
      <c r="Z190" s="294"/>
      <c r="AB190" s="295"/>
    </row>
    <row r="191" spans="1:28" x14ac:dyDescent="0.2">
      <c r="A191" s="128"/>
      <c r="B191" s="197" t="s">
        <v>125</v>
      </c>
      <c r="C191" s="49" t="s">
        <v>21</v>
      </c>
      <c r="D191" s="88">
        <v>0</v>
      </c>
      <c r="E191" s="88">
        <v>0</v>
      </c>
      <c r="F191" s="147">
        <v>168.55500000000001</v>
      </c>
      <c r="G191" s="147">
        <v>120.836</v>
      </c>
      <c r="H191" s="148">
        <v>647.79899999999998</v>
      </c>
      <c r="I191" s="149">
        <v>932.452</v>
      </c>
      <c r="J191" s="150">
        <v>24.808</v>
      </c>
      <c r="K191" s="150">
        <v>9.5760000000000005</v>
      </c>
      <c r="L191" s="150">
        <v>-6.9460000000000015</v>
      </c>
      <c r="M191" s="150">
        <v>93.397999999999996</v>
      </c>
      <c r="N191" s="150">
        <v>107.696</v>
      </c>
      <c r="O191" s="150">
        <v>132.596</v>
      </c>
      <c r="P191" s="150">
        <v>220.71193155999998</v>
      </c>
      <c r="Q191" s="150">
        <v>186.79506844000002</v>
      </c>
      <c r="R191" s="148">
        <v>289.51400000000001</v>
      </c>
      <c r="S191" s="148">
        <v>280.85699999999997</v>
      </c>
      <c r="T191" s="148">
        <v>318.22800000000001</v>
      </c>
      <c r="U191" s="151">
        <v>43.853000000000065</v>
      </c>
      <c r="AB191" s="296"/>
    </row>
    <row r="192" spans="1:28" x14ac:dyDescent="0.2">
      <c r="A192" s="128"/>
      <c r="B192" s="197" t="s">
        <v>126</v>
      </c>
      <c r="C192" s="49" t="s">
        <v>21</v>
      </c>
      <c r="D192" s="88">
        <v>0</v>
      </c>
      <c r="E192" s="88">
        <v>0</v>
      </c>
      <c r="F192" s="147">
        <v>154.60599999999999</v>
      </c>
      <c r="G192" s="147">
        <v>188.38200000000001</v>
      </c>
      <c r="H192" s="148">
        <v>187.67</v>
      </c>
      <c r="I192" s="149">
        <v>15.664999999999992</v>
      </c>
      <c r="J192" s="150">
        <v>38.859000000000002</v>
      </c>
      <c r="K192" s="150">
        <v>52.612999999999992</v>
      </c>
      <c r="L192" s="150">
        <v>52.410000000000011</v>
      </c>
      <c r="M192" s="150">
        <v>44.5</v>
      </c>
      <c r="N192" s="150">
        <v>99.676000000000002</v>
      </c>
      <c r="O192" s="150">
        <v>30.380999999999986</v>
      </c>
      <c r="P192" s="150">
        <v>37.938000000000017</v>
      </c>
      <c r="Q192" s="150">
        <v>19.674999999999983</v>
      </c>
      <c r="R192" s="148">
        <v>31.667999999999999</v>
      </c>
      <c r="S192" s="148">
        <v>21.185000000000002</v>
      </c>
      <c r="T192" s="148">
        <v>66.268000000000001</v>
      </c>
      <c r="U192" s="151">
        <v>-103.45600000000002</v>
      </c>
      <c r="X192" s="295"/>
      <c r="Y192" s="295"/>
      <c r="Z192" s="294"/>
      <c r="AB192" s="294"/>
    </row>
    <row r="193" spans="1:28" x14ac:dyDescent="0.2">
      <c r="A193" s="128"/>
      <c r="B193" s="197" t="s">
        <v>127</v>
      </c>
      <c r="C193" s="49" t="s">
        <v>21</v>
      </c>
      <c r="D193" s="88">
        <v>0</v>
      </c>
      <c r="E193" s="88">
        <v>0</v>
      </c>
      <c r="F193" s="147">
        <v>17.263999999999999</v>
      </c>
      <c r="G193" s="147">
        <v>171.67400000000001</v>
      </c>
      <c r="H193" s="148">
        <v>217.81200000000001</v>
      </c>
      <c r="I193" s="149">
        <v>251.26599999999999</v>
      </c>
      <c r="J193" s="150">
        <v>10.72</v>
      </c>
      <c r="K193" s="150">
        <v>44.536999999999999</v>
      </c>
      <c r="L193" s="150">
        <v>22.213000000000001</v>
      </c>
      <c r="M193" s="150">
        <v>94.204000000000008</v>
      </c>
      <c r="N193" s="150">
        <v>57.597000000000001</v>
      </c>
      <c r="O193" s="150">
        <v>49.603999999999992</v>
      </c>
      <c r="P193" s="150">
        <v>52.914000000000016</v>
      </c>
      <c r="Q193" s="150">
        <v>57.697000000000003</v>
      </c>
      <c r="R193" s="148">
        <v>58.518000000000001</v>
      </c>
      <c r="S193" s="148">
        <v>67.346999999999994</v>
      </c>
      <c r="T193" s="148">
        <v>46.673999999999999</v>
      </c>
      <c r="U193" s="151">
        <v>78.727000000000004</v>
      </c>
      <c r="X193" s="295"/>
      <c r="Y193" s="295"/>
      <c r="Z193" s="294"/>
      <c r="AB193" s="294"/>
    </row>
    <row r="194" spans="1:28" x14ac:dyDescent="0.2">
      <c r="A194" s="128"/>
      <c r="B194" s="197" t="s">
        <v>128</v>
      </c>
      <c r="C194" s="49" t="s">
        <v>21</v>
      </c>
      <c r="D194" s="88">
        <v>0</v>
      </c>
      <c r="E194" s="88">
        <v>0</v>
      </c>
      <c r="F194" s="152">
        <v>-543.38699999999994</v>
      </c>
      <c r="G194" s="152">
        <v>-469.142</v>
      </c>
      <c r="H194" s="148">
        <v>-521.09100000000001</v>
      </c>
      <c r="I194" s="149">
        <v>-533.98199999999997</v>
      </c>
      <c r="J194" s="150">
        <v>-90.299000000000007</v>
      </c>
      <c r="K194" s="150">
        <v>-102.149</v>
      </c>
      <c r="L194" s="150">
        <v>-104.67799999999997</v>
      </c>
      <c r="M194" s="150">
        <v>-172.01600000000002</v>
      </c>
      <c r="N194" s="150">
        <v>-112.85</v>
      </c>
      <c r="O194" s="150">
        <v>-137.464</v>
      </c>
      <c r="P194" s="150">
        <v>-132.07000000000002</v>
      </c>
      <c r="Q194" s="150">
        <v>-138.70699999999999</v>
      </c>
      <c r="R194" s="148">
        <v>-127.212</v>
      </c>
      <c r="S194" s="148">
        <v>-124.64399999999999</v>
      </c>
      <c r="T194" s="148">
        <v>-196.84399999999999</v>
      </c>
      <c r="U194" s="151">
        <v>-85.281999999999982</v>
      </c>
    </row>
    <row r="195" spans="1:28" x14ac:dyDescent="0.2">
      <c r="A195" s="128"/>
      <c r="B195" s="206" t="s">
        <v>119</v>
      </c>
      <c r="C195" s="196" t="s">
        <v>21</v>
      </c>
      <c r="D195" s="90">
        <v>0</v>
      </c>
      <c r="E195" s="90">
        <v>0</v>
      </c>
      <c r="F195" s="153">
        <v>-2.077</v>
      </c>
      <c r="G195" s="153">
        <v>-79.239000000000004</v>
      </c>
      <c r="H195" s="154">
        <v>-82.183999999999997</v>
      </c>
      <c r="I195" s="155">
        <v>-86.349000000000004</v>
      </c>
      <c r="J195" s="154">
        <v>-0.52400000000000002</v>
      </c>
      <c r="K195" s="154">
        <v>-37.744</v>
      </c>
      <c r="L195" s="154">
        <v>-15.481999999999999</v>
      </c>
      <c r="M195" s="154">
        <v>-25.489000000000004</v>
      </c>
      <c r="N195" s="154">
        <v>-20.805</v>
      </c>
      <c r="O195" s="154">
        <v>-20.436</v>
      </c>
      <c r="P195" s="154">
        <v>-20.352000000000004</v>
      </c>
      <c r="Q195" s="154">
        <v>-20.590999999999994</v>
      </c>
      <c r="R195" s="142">
        <v>-21.077999999999999</v>
      </c>
      <c r="S195" s="142">
        <v>-21.086000000000002</v>
      </c>
      <c r="T195" s="142">
        <v>-22.574000000000002</v>
      </c>
      <c r="U195" s="144">
        <v>-21.611000000000004</v>
      </c>
    </row>
    <row r="196" spans="1:28" x14ac:dyDescent="0.2">
      <c r="A196" s="81"/>
      <c r="B196" s="248" t="s">
        <v>140</v>
      </c>
      <c r="C196" s="249" t="s">
        <v>21</v>
      </c>
      <c r="D196" s="247">
        <v>0</v>
      </c>
      <c r="E196" s="90">
        <v>0</v>
      </c>
      <c r="F196" s="254">
        <f t="shared" ref="F196:R196" si="32">SUM(F189:F195)</f>
        <v>1546.5450000000001</v>
      </c>
      <c r="G196" s="254">
        <f t="shared" si="32"/>
        <v>1600.7720000000002</v>
      </c>
      <c r="H196" s="145">
        <f t="shared" si="32"/>
        <v>2175.0909999999999</v>
      </c>
      <c r="I196" s="253">
        <f>SUM(I189:I195)</f>
        <v>2668.1330000000003</v>
      </c>
      <c r="J196" s="145">
        <f t="shared" si="32"/>
        <v>392.85</v>
      </c>
      <c r="K196" s="145">
        <f t="shared" si="32"/>
        <v>376.721</v>
      </c>
      <c r="L196" s="145">
        <f t="shared" si="32"/>
        <v>391.13600000000019</v>
      </c>
      <c r="M196" s="145">
        <f t="shared" si="32"/>
        <v>440.06499999999971</v>
      </c>
      <c r="N196" s="145">
        <f>SUM(N189:N195)-0.05</f>
        <v>524.44200000000012</v>
      </c>
      <c r="O196" s="145">
        <f t="shared" si="32"/>
        <v>531.88299999999992</v>
      </c>
      <c r="P196" s="145">
        <f t="shared" si="32"/>
        <v>593.63470042000006</v>
      </c>
      <c r="Q196" s="145">
        <f t="shared" si="32"/>
        <v>525.08129957999984</v>
      </c>
      <c r="R196" s="145">
        <f t="shared" si="32"/>
        <v>698.87300000000016</v>
      </c>
      <c r="S196" s="145">
        <f t="shared" ref="S196:T196" si="33">SUM(S189:S195)</f>
        <v>686.19299999999998</v>
      </c>
      <c r="T196" s="145">
        <f t="shared" si="33"/>
        <v>758.98599999999999</v>
      </c>
      <c r="U196" s="146">
        <f t="shared" ref="U196" si="34">SUM(U189:U195)</f>
        <v>524.08099999999979</v>
      </c>
    </row>
    <row r="197" spans="1:28" ht="15" x14ac:dyDescent="0.2">
      <c r="B197" s="272" t="s">
        <v>141</v>
      </c>
      <c r="C197" s="273"/>
      <c r="D197" s="288"/>
      <c r="E197" s="289"/>
      <c r="F197" s="290"/>
      <c r="G197" s="290"/>
      <c r="H197" s="290"/>
      <c r="I197" s="291"/>
      <c r="J197" s="290"/>
      <c r="K197" s="290"/>
      <c r="L197" s="290"/>
      <c r="M197" s="290"/>
      <c r="N197" s="290"/>
      <c r="O197" s="290"/>
      <c r="P197" s="290"/>
      <c r="Q197" s="290"/>
      <c r="R197" s="290"/>
      <c r="S197" s="290"/>
      <c r="T197" s="290"/>
      <c r="U197" s="292"/>
    </row>
    <row r="198" spans="1:28" x14ac:dyDescent="0.2">
      <c r="B198" s="197" t="s">
        <v>123</v>
      </c>
      <c r="C198" s="49" t="s">
        <v>44</v>
      </c>
      <c r="D198" s="88">
        <v>0</v>
      </c>
      <c r="E198" s="88">
        <v>0</v>
      </c>
      <c r="F198" s="314">
        <v>0.77931617647058826</v>
      </c>
      <c r="G198" s="314">
        <v>0.55197458054512205</v>
      </c>
      <c r="H198" s="314">
        <v>0.56242051007430216</v>
      </c>
      <c r="I198" s="315">
        <v>0.51905075890306007</v>
      </c>
      <c r="J198" s="312">
        <v>0.59585552396588315</v>
      </c>
      <c r="K198" s="312">
        <v>0.57496146637624745</v>
      </c>
      <c r="L198" s="312">
        <v>0.55267408503063942</v>
      </c>
      <c r="M198" s="312">
        <v>0.48398121788573045</v>
      </c>
      <c r="N198" s="312">
        <v>0.51387245493579226</v>
      </c>
      <c r="O198" s="312">
        <v>0.55586922552799656</v>
      </c>
      <c r="P198" s="312">
        <v>0.58168006522676297</v>
      </c>
      <c r="Q198" s="312">
        <v>0.58673596946391127</v>
      </c>
      <c r="R198" s="312">
        <v>0.55138641526506449</v>
      </c>
      <c r="S198" s="312">
        <v>0.53981969301546662</v>
      </c>
      <c r="T198" s="312">
        <v>0.55376286669569297</v>
      </c>
      <c r="U198" s="316">
        <v>0.45009345485903346</v>
      </c>
    </row>
    <row r="199" spans="1:28" x14ac:dyDescent="0.2">
      <c r="B199" s="197" t="s">
        <v>124</v>
      </c>
      <c r="C199" s="49" t="s">
        <v>44</v>
      </c>
      <c r="D199" s="88">
        <v>0</v>
      </c>
      <c r="E199" s="88">
        <v>0</v>
      </c>
      <c r="F199" s="314">
        <v>0.65080448567962634</v>
      </c>
      <c r="G199" s="314">
        <v>0.68965213826224059</v>
      </c>
      <c r="H199" s="314">
        <v>0.65545321720329952</v>
      </c>
      <c r="I199" s="315">
        <v>0.709151694314054</v>
      </c>
      <c r="J199" s="312">
        <v>0.68713431780651357</v>
      </c>
      <c r="K199" s="312">
        <v>0.67620710373238269</v>
      </c>
      <c r="L199" s="312">
        <v>0.75967638594206266</v>
      </c>
      <c r="M199" s="312">
        <v>0.6422638730716278</v>
      </c>
      <c r="N199" s="312">
        <v>0.69121248631749699</v>
      </c>
      <c r="O199" s="312">
        <v>0.6870971550955427</v>
      </c>
      <c r="P199" s="312">
        <v>0.72992619586024376</v>
      </c>
      <c r="Q199" s="312">
        <v>0.51954942610381705</v>
      </c>
      <c r="R199" s="312">
        <v>0.68426520764961263</v>
      </c>
      <c r="S199" s="312">
        <v>0.67468203811688676</v>
      </c>
      <c r="T199" s="312">
        <v>0.62832555465521067</v>
      </c>
      <c r="U199" s="316">
        <v>0.84065522084956512</v>
      </c>
    </row>
    <row r="200" spans="1:28" x14ac:dyDescent="0.2">
      <c r="B200" s="197" t="s">
        <v>125</v>
      </c>
      <c r="C200" s="49" t="s">
        <v>44</v>
      </c>
      <c r="D200" s="88">
        <v>0</v>
      </c>
      <c r="E200" s="88">
        <v>0</v>
      </c>
      <c r="F200" s="314">
        <v>0.45899652801416024</v>
      </c>
      <c r="G200" s="314">
        <v>0.19918897533957536</v>
      </c>
      <c r="H200" s="314">
        <v>0.30262977175195721</v>
      </c>
      <c r="I200" s="315">
        <v>0.14825053770415905</v>
      </c>
      <c r="J200" s="312">
        <v>0.20280897957848956</v>
      </c>
      <c r="K200" s="312">
        <v>7.4903788992835021E-2</v>
      </c>
      <c r="L200" s="312">
        <v>-5.2186718157161222E-2</v>
      </c>
      <c r="M200" s="312">
        <v>0.41810327461557423</v>
      </c>
      <c r="N200" s="312">
        <v>0.42241511180492092</v>
      </c>
      <c r="O200" s="312">
        <v>0.35162958444933567</v>
      </c>
      <c r="P200" s="312">
        <v>0.32868951784982703</v>
      </c>
      <c r="Q200" s="312">
        <v>0.22316349430810181</v>
      </c>
      <c r="R200" s="312">
        <v>0.31636794380615396</v>
      </c>
      <c r="S200" s="312">
        <v>0.24209076388787129</v>
      </c>
      <c r="T200" s="312">
        <v>0.13027923236175629</v>
      </c>
      <c r="U200" s="316">
        <v>2.4750619993069208E-2</v>
      </c>
    </row>
    <row r="201" spans="1:28" x14ac:dyDescent="0.2">
      <c r="B201" s="197" t="s">
        <v>126</v>
      </c>
      <c r="C201" s="49" t="s">
        <v>44</v>
      </c>
      <c r="D201" s="88">
        <v>0</v>
      </c>
      <c r="E201" s="88">
        <v>0</v>
      </c>
      <c r="F201" s="314">
        <v>0.27569960964875517</v>
      </c>
      <c r="G201" s="314">
        <v>0.31053445382584011</v>
      </c>
      <c r="H201" s="314">
        <v>0.35300003950019088</v>
      </c>
      <c r="I201" s="315">
        <v>8.0947371031951047E-3</v>
      </c>
      <c r="J201" s="312">
        <v>0.27078499007003243</v>
      </c>
      <c r="K201" s="312">
        <v>0.37981966633218056</v>
      </c>
      <c r="L201" s="312">
        <v>0.33979732752416714</v>
      </c>
      <c r="M201" s="312">
        <v>0.26119162073802765</v>
      </c>
      <c r="N201" s="312">
        <v>0.69664523343584006</v>
      </c>
      <c r="O201" s="312">
        <v>0.24804056039972555</v>
      </c>
      <c r="P201" s="312">
        <v>0.2875921040662241</v>
      </c>
      <c r="Q201" s="312">
        <v>0.14664997055820145</v>
      </c>
      <c r="R201" s="312">
        <v>0.22720456877192732</v>
      </c>
      <c r="S201" s="312">
        <v>0.1672706887430814</v>
      </c>
      <c r="T201" s="312">
        <v>7.7733268426578142E-2</v>
      </c>
      <c r="U201" s="316">
        <v>-0.12668014414617393</v>
      </c>
    </row>
    <row r="202" spans="1:28" x14ac:dyDescent="0.2">
      <c r="B202" s="197" t="s">
        <v>127</v>
      </c>
      <c r="C202" s="49" t="s">
        <v>44</v>
      </c>
      <c r="D202" s="88">
        <v>0</v>
      </c>
      <c r="E202" s="88">
        <v>0</v>
      </c>
      <c r="F202" s="314">
        <v>0.17651268838312578</v>
      </c>
      <c r="G202" s="314">
        <v>0.47724739169958608</v>
      </c>
      <c r="H202" s="314">
        <v>0.54428235153005389</v>
      </c>
      <c r="I202" s="315">
        <v>0.55367129554138439</v>
      </c>
      <c r="J202" s="312">
        <v>0.24480474994290938</v>
      </c>
      <c r="K202" s="312">
        <v>0.55861178005217738</v>
      </c>
      <c r="L202" s="312">
        <v>0.36435659804806042</v>
      </c>
      <c r="M202" s="312">
        <v>0.53758973715146607</v>
      </c>
      <c r="N202" s="312">
        <v>0.56233341469367837</v>
      </c>
      <c r="O202" s="312">
        <v>0.53635803336829468</v>
      </c>
      <c r="P202" s="312">
        <v>0.58795293176439245</v>
      </c>
      <c r="Q202" s="312">
        <v>0.50050747330343437</v>
      </c>
      <c r="R202" s="312">
        <v>0.58209489704565798</v>
      </c>
      <c r="S202" s="312">
        <v>0.57668496270861347</v>
      </c>
      <c r="T202" s="312">
        <v>0.46706694686280392</v>
      </c>
      <c r="U202" s="316">
        <v>0.57643785465861253</v>
      </c>
    </row>
    <row r="203" spans="1:28" x14ac:dyDescent="0.2">
      <c r="B203" s="197" t="s">
        <v>128</v>
      </c>
      <c r="C203" s="49" t="s">
        <v>44</v>
      </c>
      <c r="D203" s="88">
        <v>0</v>
      </c>
      <c r="E203" s="88">
        <v>0</v>
      </c>
      <c r="F203" s="317" t="s">
        <v>142</v>
      </c>
      <c r="G203" s="211" t="s">
        <v>142</v>
      </c>
      <c r="H203" s="211" t="s">
        <v>142</v>
      </c>
      <c r="I203" s="212" t="s">
        <v>142</v>
      </c>
      <c r="J203" s="55" t="s">
        <v>142</v>
      </c>
      <c r="K203" s="55" t="s">
        <v>142</v>
      </c>
      <c r="L203" s="55" t="s">
        <v>142</v>
      </c>
      <c r="M203" s="55" t="s">
        <v>142</v>
      </c>
      <c r="N203" s="55" t="s">
        <v>142</v>
      </c>
      <c r="O203" s="55" t="s">
        <v>142</v>
      </c>
      <c r="P203" s="55" t="s">
        <v>142</v>
      </c>
      <c r="Q203" s="55" t="s">
        <v>142</v>
      </c>
      <c r="R203" s="55" t="s">
        <v>142</v>
      </c>
      <c r="S203" s="55" t="s">
        <v>142</v>
      </c>
      <c r="T203" s="55" t="s">
        <v>142</v>
      </c>
      <c r="U203" s="318" t="s">
        <v>142</v>
      </c>
    </row>
    <row r="204" spans="1:28" x14ac:dyDescent="0.2">
      <c r="B204" s="206" t="s">
        <v>119</v>
      </c>
      <c r="C204" s="231" t="s">
        <v>44</v>
      </c>
      <c r="D204" s="247">
        <v>0</v>
      </c>
      <c r="E204" s="90">
        <v>0</v>
      </c>
      <c r="F204" s="211" t="s">
        <v>142</v>
      </c>
      <c r="G204" s="211" t="s">
        <v>142</v>
      </c>
      <c r="H204" s="211" t="s">
        <v>142</v>
      </c>
      <c r="I204" s="212" t="s">
        <v>142</v>
      </c>
      <c r="J204" s="55" t="s">
        <v>142</v>
      </c>
      <c r="K204" s="55" t="s">
        <v>142</v>
      </c>
      <c r="L204" s="55" t="s">
        <v>142</v>
      </c>
      <c r="M204" s="55" t="s">
        <v>142</v>
      </c>
      <c r="N204" s="55" t="s">
        <v>142</v>
      </c>
      <c r="O204" s="55" t="s">
        <v>142</v>
      </c>
      <c r="P204" s="55" t="s">
        <v>142</v>
      </c>
      <c r="Q204" s="55" t="s">
        <v>142</v>
      </c>
      <c r="R204" s="55" t="s">
        <v>142</v>
      </c>
      <c r="S204" s="55" t="s">
        <v>142</v>
      </c>
      <c r="T204" s="55" t="s">
        <v>142</v>
      </c>
      <c r="U204" s="318" t="s">
        <v>142</v>
      </c>
    </row>
    <row r="205" spans="1:28" x14ac:dyDescent="0.2">
      <c r="B205" s="248" t="s">
        <v>143</v>
      </c>
      <c r="C205" s="249"/>
      <c r="D205" s="255"/>
      <c r="E205" s="256"/>
      <c r="F205" s="303">
        <v>0.45169144983041254</v>
      </c>
      <c r="G205" s="303">
        <v>0.40943360949100494</v>
      </c>
      <c r="H205" s="303">
        <v>0.39562675205298953</v>
      </c>
      <c r="I205" s="304">
        <v>0.2284647982237491</v>
      </c>
      <c r="J205" s="305">
        <v>0.43170329670329671</v>
      </c>
      <c r="K205" s="305">
        <v>0.40876844618055552</v>
      </c>
      <c r="L205" s="305">
        <v>0.40769323777241345</v>
      </c>
      <c r="M205" s="305">
        <v>0.39339111156801293</v>
      </c>
      <c r="N205" s="305">
        <v>0.50072515312235966</v>
      </c>
      <c r="O205" s="305">
        <v>0.42840057136172971</v>
      </c>
      <c r="P205" s="305">
        <v>0.40489991686941179</v>
      </c>
      <c r="Q205" s="305">
        <v>0.3012881082380644</v>
      </c>
      <c r="R205" s="305">
        <v>0.38465069406567115</v>
      </c>
      <c r="S205" s="305">
        <v>0.33310377078035069</v>
      </c>
      <c r="T205" s="305">
        <v>0.17919652838688274</v>
      </c>
      <c r="U205" s="306">
        <v>0.14696053350086327</v>
      </c>
    </row>
    <row r="206" spans="1:28" ht="15" x14ac:dyDescent="0.2">
      <c r="B206" s="272" t="s">
        <v>144</v>
      </c>
      <c r="C206" s="273"/>
      <c r="D206" s="288"/>
      <c r="E206" s="289"/>
      <c r="F206" s="290"/>
      <c r="G206" s="290"/>
      <c r="H206" s="290"/>
      <c r="I206" s="291"/>
      <c r="J206" s="290"/>
      <c r="K206" s="290"/>
      <c r="L206" s="290"/>
      <c r="M206" s="290"/>
      <c r="N206" s="290"/>
      <c r="O206" s="290"/>
      <c r="P206" s="290"/>
      <c r="Q206" s="290"/>
      <c r="R206" s="290"/>
      <c r="S206" s="290"/>
      <c r="T206" s="290"/>
      <c r="U206" s="292"/>
    </row>
    <row r="207" spans="1:28" x14ac:dyDescent="0.2">
      <c r="B207" s="197" t="s">
        <v>123</v>
      </c>
      <c r="C207" s="49" t="s">
        <v>44</v>
      </c>
      <c r="D207" s="88">
        <v>0</v>
      </c>
      <c r="E207" s="88">
        <v>0</v>
      </c>
      <c r="F207" s="319">
        <v>0.47972027972027964</v>
      </c>
      <c r="G207" s="319">
        <v>0.36647505078799475</v>
      </c>
      <c r="H207" s="319">
        <v>0.29357484353528202</v>
      </c>
      <c r="I207" s="320">
        <v>0.30978665606249761</v>
      </c>
      <c r="J207" s="319">
        <v>0.37877815960290184</v>
      </c>
      <c r="K207" s="319">
        <v>0.42182145407343896</v>
      </c>
      <c r="L207" s="319">
        <v>0.39453284790967835</v>
      </c>
      <c r="M207" s="319">
        <v>0.28317407655687249</v>
      </c>
      <c r="N207" s="319">
        <v>0.24760221340014715</v>
      </c>
      <c r="O207" s="319">
        <v>0.26265926904977227</v>
      </c>
      <c r="P207" s="319">
        <v>0.27843009976178856</v>
      </c>
      <c r="Q207" s="319">
        <v>0.38795750544333257</v>
      </c>
      <c r="R207" s="319">
        <v>0.24763011305344457</v>
      </c>
      <c r="S207" s="319">
        <v>0.24145102033975868</v>
      </c>
      <c r="T207" s="319">
        <v>0.35525819975599027</v>
      </c>
      <c r="U207" s="321">
        <v>0.41629442776975317</v>
      </c>
    </row>
    <row r="208" spans="1:28" x14ac:dyDescent="0.2">
      <c r="B208" s="197" t="s">
        <v>124</v>
      </c>
      <c r="C208" s="49" t="s">
        <v>44</v>
      </c>
      <c r="D208" s="88">
        <v>0</v>
      </c>
      <c r="E208" s="88">
        <v>0</v>
      </c>
      <c r="F208" s="319">
        <v>0.65285846839244888</v>
      </c>
      <c r="G208" s="319">
        <v>0.67568523187561991</v>
      </c>
      <c r="H208" s="319">
        <v>0.49953450223461915</v>
      </c>
      <c r="I208" s="320">
        <v>0.47318818064916551</v>
      </c>
      <c r="J208" s="319">
        <v>0.66305969199439985</v>
      </c>
      <c r="K208" s="319">
        <v>0.66621982846722105</v>
      </c>
      <c r="L208" s="319">
        <v>0.73964810193896724</v>
      </c>
      <c r="M208" s="319">
        <v>0.63820799200118161</v>
      </c>
      <c r="N208" s="319">
        <v>0.50210509455764396</v>
      </c>
      <c r="O208" s="319">
        <v>0.63453428667582912</v>
      </c>
      <c r="P208" s="319">
        <v>0.45348932569058786</v>
      </c>
      <c r="Q208" s="319">
        <v>0.41232281586332553</v>
      </c>
      <c r="R208" s="319">
        <v>0.42125107136775919</v>
      </c>
      <c r="S208" s="319">
        <v>0.43260715279811957</v>
      </c>
      <c r="T208" s="319">
        <v>0.36574851183025781</v>
      </c>
      <c r="U208" s="321">
        <v>0.75117777595448043</v>
      </c>
    </row>
    <row r="209" spans="2:21" x14ac:dyDescent="0.2">
      <c r="B209" s="197" t="s">
        <v>125</v>
      </c>
      <c r="C209" s="49" t="s">
        <v>44</v>
      </c>
      <c r="D209" s="88">
        <v>0</v>
      </c>
      <c r="E209" s="88">
        <v>0</v>
      </c>
      <c r="F209" s="319">
        <v>0.10898809927936143</v>
      </c>
      <c r="G209" s="319">
        <v>7.548607796738073E-2</v>
      </c>
      <c r="H209" s="319">
        <v>0.29782615991698741</v>
      </c>
      <c r="I209" s="320">
        <v>0.34947733115253249</v>
      </c>
      <c r="J209" s="319">
        <v>6.314878452335497E-2</v>
      </c>
      <c r="K209" s="319">
        <v>2.5419342165687607E-2</v>
      </c>
      <c r="L209" s="319">
        <v>-1.7758529002699822E-2</v>
      </c>
      <c r="M209" s="319">
        <v>0.21223682865031315</v>
      </c>
      <c r="N209" s="319">
        <v>0.20535349952902318</v>
      </c>
      <c r="O209" s="319">
        <v>0.24929542775384816</v>
      </c>
      <c r="P209" s="319">
        <v>0.37179755732581837</v>
      </c>
      <c r="Q209" s="319">
        <v>0.35574504098586829</v>
      </c>
      <c r="R209" s="319">
        <v>0.41425838457058711</v>
      </c>
      <c r="S209" s="319">
        <v>0.40929738426361095</v>
      </c>
      <c r="T209" s="319">
        <v>0.41928046103617189</v>
      </c>
      <c r="U209" s="321">
        <v>8.3675996649373058E-2</v>
      </c>
    </row>
    <row r="210" spans="2:21" x14ac:dyDescent="0.2">
      <c r="B210" s="197" t="s">
        <v>126</v>
      </c>
      <c r="C210" s="49" t="s">
        <v>44</v>
      </c>
      <c r="D210" s="88">
        <v>0</v>
      </c>
      <c r="E210" s="88">
        <v>0</v>
      </c>
      <c r="F210" s="319">
        <v>9.9968639774465004E-2</v>
      </c>
      <c r="G210" s="319">
        <v>0.11768196845022276</v>
      </c>
      <c r="H210" s="319">
        <v>8.6281447534838768E-2</v>
      </c>
      <c r="I210" s="320">
        <v>5.8711466032615282E-3</v>
      </c>
      <c r="J210" s="319">
        <v>9.8915616647575408E-2</v>
      </c>
      <c r="K210" s="319">
        <v>0.13966038527185901</v>
      </c>
      <c r="L210" s="319">
        <v>0.13399431399820008</v>
      </c>
      <c r="M210" s="319">
        <v>0.10112142524399811</v>
      </c>
      <c r="N210" s="319">
        <v>0.19006105536932583</v>
      </c>
      <c r="O210" s="319">
        <v>5.711970489750564E-2</v>
      </c>
      <c r="P210" s="319">
        <v>6.3907989160941328E-2</v>
      </c>
      <c r="Q210" s="319">
        <v>3.7470387948947241E-2</v>
      </c>
      <c r="R210" s="319">
        <v>4.5312953855707674E-2</v>
      </c>
      <c r="S210" s="319">
        <v>3.0873238287187424E-2</v>
      </c>
      <c r="T210" s="319">
        <v>8.731122840210491E-2</v>
      </c>
      <c r="U210" s="321">
        <v>-0.19740459967066173</v>
      </c>
    </row>
    <row r="211" spans="2:21" x14ac:dyDescent="0.2">
      <c r="B211" s="197" t="s">
        <v>127</v>
      </c>
      <c r="C211" s="49" t="s">
        <v>44</v>
      </c>
      <c r="D211" s="88">
        <v>0</v>
      </c>
      <c r="E211" s="88">
        <v>0</v>
      </c>
      <c r="F211" s="319">
        <v>1.1162947085277182E-2</v>
      </c>
      <c r="G211" s="319">
        <v>0.10724450452656592</v>
      </c>
      <c r="H211" s="319">
        <v>0.10013925854136678</v>
      </c>
      <c r="I211" s="320">
        <v>9.4172966639968839E-2</v>
      </c>
      <c r="J211" s="319">
        <v>2.7287768868524881E-2</v>
      </c>
      <c r="K211" s="319">
        <v>0.11822276963588438</v>
      </c>
      <c r="L211" s="319">
        <v>5.6790988300744472E-2</v>
      </c>
      <c r="M211" s="319">
        <v>0.21406837626259773</v>
      </c>
      <c r="N211" s="319">
        <v>0.1098253000331781</v>
      </c>
      <c r="O211" s="319">
        <v>9.3261111936271679E-2</v>
      </c>
      <c r="P211" s="319">
        <v>8.9135624926512988E-2</v>
      </c>
      <c r="Q211" s="319">
        <v>0.1098820316894745</v>
      </c>
      <c r="R211" s="319">
        <v>8.37319512987338E-2</v>
      </c>
      <c r="S211" s="319">
        <v>9.8145856923635186E-2</v>
      </c>
      <c r="T211" s="319">
        <v>6.1495205445159726E-2</v>
      </c>
      <c r="U211" s="321">
        <v>0.15021914551376606</v>
      </c>
    </row>
    <row r="212" spans="2:21" x14ac:dyDescent="0.2">
      <c r="B212" s="197" t="s">
        <v>128</v>
      </c>
      <c r="C212" s="49" t="s">
        <v>44</v>
      </c>
      <c r="D212" s="88">
        <v>0</v>
      </c>
      <c r="E212" s="88">
        <v>0</v>
      </c>
      <c r="F212" s="319">
        <v>-0.35135544067582897</v>
      </c>
      <c r="G212" s="319">
        <v>-0.293072342594698</v>
      </c>
      <c r="H212" s="319">
        <v>-0.23957204549142999</v>
      </c>
      <c r="I212" s="320">
        <v>-0.20013320175568455</v>
      </c>
      <c r="J212" s="319">
        <v>-0.22985617920325821</v>
      </c>
      <c r="K212" s="319">
        <v>-0.27115292218910014</v>
      </c>
      <c r="L212" s="319">
        <v>-0.26762558291745048</v>
      </c>
      <c r="M212" s="319">
        <v>-0.39088770977014792</v>
      </c>
      <c r="N212" s="319">
        <v>-0.21518108770845959</v>
      </c>
      <c r="O212" s="319">
        <v>-0.25844781653107923</v>
      </c>
      <c r="P212" s="319">
        <v>-0.22247688672269278</v>
      </c>
      <c r="Q212" s="319">
        <v>-0.26416290222285282</v>
      </c>
      <c r="R212" s="319">
        <v>-0.18202448799710388</v>
      </c>
      <c r="S212" s="319">
        <v>-0.18164568860364358</v>
      </c>
      <c r="T212" s="319">
        <v>-0.25935129238220467</v>
      </c>
      <c r="U212" s="321">
        <v>-0.16272675407045858</v>
      </c>
    </row>
    <row r="213" spans="2:21" x14ac:dyDescent="0.2">
      <c r="B213" s="206" t="s">
        <v>119</v>
      </c>
      <c r="C213" s="231" t="s">
        <v>44</v>
      </c>
      <c r="D213" s="247">
        <v>0</v>
      </c>
      <c r="E213" s="90">
        <v>0</v>
      </c>
      <c r="F213" s="322">
        <v>-1.3429935760032846E-3</v>
      </c>
      <c r="G213" s="322">
        <v>-4.9500491013086186E-2</v>
      </c>
      <c r="H213" s="322">
        <v>-3.7784166271664039E-2</v>
      </c>
      <c r="I213" s="323">
        <v>-3.2363079351741458E-2</v>
      </c>
      <c r="J213" s="322">
        <v>-1.3338424334987909E-3</v>
      </c>
      <c r="K213" s="322">
        <v>-0.10019085742499093</v>
      </c>
      <c r="L213" s="322">
        <v>-3.9582140227440048E-2</v>
      </c>
      <c r="M213" s="322">
        <v>-5.7920988944815018E-2</v>
      </c>
      <c r="N213" s="322">
        <v>-3.9670735753429352E-2</v>
      </c>
      <c r="O213" s="322">
        <v>-3.8421983782147583E-2</v>
      </c>
      <c r="P213" s="322">
        <v>-3.4283710142956336E-2</v>
      </c>
      <c r="Q213" s="322">
        <v>-3.9214879708095202E-2</v>
      </c>
      <c r="R213" s="322">
        <v>-3.0159986149128661E-2</v>
      </c>
      <c r="S213" s="322">
        <v>-3.0728964008668119E-2</v>
      </c>
      <c r="T213" s="322">
        <v>-2.9742314087479876E-2</v>
      </c>
      <c r="U213" s="324">
        <v>-4.1235992146252218E-2</v>
      </c>
    </row>
    <row r="214" spans="2:21" ht="15" x14ac:dyDescent="0.2">
      <c r="B214" s="272" t="s">
        <v>145</v>
      </c>
      <c r="C214" s="273"/>
      <c r="D214" s="288"/>
      <c r="E214" s="289"/>
      <c r="F214" s="307"/>
      <c r="G214" s="290"/>
      <c r="H214" s="290"/>
      <c r="I214" s="291"/>
      <c r="J214" s="290"/>
      <c r="K214" s="290"/>
      <c r="L214" s="290"/>
      <c r="M214" s="290"/>
      <c r="N214" s="290"/>
      <c r="O214" s="290"/>
      <c r="P214" s="290"/>
      <c r="Q214" s="290"/>
      <c r="R214" s="290"/>
      <c r="S214" s="290"/>
      <c r="T214" s="290"/>
      <c r="U214" s="292"/>
    </row>
    <row r="215" spans="2:21" x14ac:dyDescent="0.2">
      <c r="B215" s="197" t="s">
        <v>123</v>
      </c>
      <c r="C215" s="49" t="s">
        <v>21</v>
      </c>
      <c r="D215" s="88">
        <v>0</v>
      </c>
      <c r="E215" s="88">
        <v>0</v>
      </c>
      <c r="F215" s="156">
        <v>578.76900000000001</v>
      </c>
      <c r="G215" s="110">
        <v>426.88499999999999</v>
      </c>
      <c r="H215" s="110">
        <v>443.815</v>
      </c>
      <c r="I215" s="129">
        <v>569.71900000000005</v>
      </c>
      <c r="J215" s="110">
        <v>107.211</v>
      </c>
      <c r="K215" s="110">
        <v>116.651</v>
      </c>
      <c r="L215" s="110">
        <v>96.316999999999965</v>
      </c>
      <c r="M215" s="110">
        <v>106.70600000000002</v>
      </c>
      <c r="N215" s="110">
        <v>84.843000000000004</v>
      </c>
      <c r="O215" s="110">
        <v>88.599000000000004</v>
      </c>
      <c r="P215" s="112">
        <v>116.65218055000001</v>
      </c>
      <c r="Q215" s="112">
        <v>153.72081944999996</v>
      </c>
      <c r="R215" s="148">
        <v>135.05500000000001</v>
      </c>
      <c r="S215" s="148">
        <v>123.68299999999999</v>
      </c>
      <c r="T215" s="148">
        <v>189.36500000000001</v>
      </c>
      <c r="U215" s="151">
        <v>121.61600000000004</v>
      </c>
    </row>
    <row r="216" spans="2:21" x14ac:dyDescent="0.2">
      <c r="B216" s="197" t="s">
        <v>124</v>
      </c>
      <c r="C216" s="49" t="s">
        <v>21</v>
      </c>
      <c r="D216" s="88">
        <v>0</v>
      </c>
      <c r="E216" s="88">
        <v>0</v>
      </c>
      <c r="F216" s="156">
        <v>130.01300000000001</v>
      </c>
      <c r="G216" s="110">
        <v>674.56299999999999</v>
      </c>
      <c r="H216" s="110">
        <v>812.423</v>
      </c>
      <c r="I216" s="129">
        <v>1095.44</v>
      </c>
      <c r="J216" s="110">
        <v>158.25399999999999</v>
      </c>
      <c r="K216" s="110">
        <v>145.97999999999999</v>
      </c>
      <c r="L216" s="110">
        <v>195.68499999999997</v>
      </c>
      <c r="M216" s="110">
        <v>174.64400000000001</v>
      </c>
      <c r="N216" s="110">
        <v>160.096</v>
      </c>
      <c r="O216" s="110">
        <v>233.30599999999998</v>
      </c>
      <c r="P216" s="112">
        <v>164.74000000000007</v>
      </c>
      <c r="Q216" s="112">
        <v>254.28099999999995</v>
      </c>
      <c r="R216" s="148">
        <v>159.54300000000001</v>
      </c>
      <c r="S216" s="148">
        <v>164.42899999999997</v>
      </c>
      <c r="T216" s="148">
        <v>241.012</v>
      </c>
      <c r="U216" s="151">
        <v>530.45600000000013</v>
      </c>
    </row>
    <row r="217" spans="2:21" x14ac:dyDescent="0.2">
      <c r="B217" s="197" t="s">
        <v>125</v>
      </c>
      <c r="C217" s="49" t="s">
        <v>21</v>
      </c>
      <c r="D217" s="88">
        <v>0</v>
      </c>
      <c r="E217" s="88">
        <v>0</v>
      </c>
      <c r="F217" s="156">
        <v>144.76599999999999</v>
      </c>
      <c r="G217" s="110">
        <v>72.938999999999993</v>
      </c>
      <c r="H217" s="110">
        <v>406.65899999999999</v>
      </c>
      <c r="I217" s="129">
        <v>511.464</v>
      </c>
      <c r="J217" s="110">
        <v>16.951000000000001</v>
      </c>
      <c r="K217" s="110">
        <v>-2.359</v>
      </c>
      <c r="L217" s="110">
        <v>-17.961000000000002</v>
      </c>
      <c r="M217" s="110">
        <v>76.308000000000007</v>
      </c>
      <c r="N217" s="110">
        <v>81.96</v>
      </c>
      <c r="O217" s="110">
        <v>99.188999999999993</v>
      </c>
      <c r="P217" s="112">
        <v>160.22581944999996</v>
      </c>
      <c r="Q217" s="112">
        <v>65.284180550000031</v>
      </c>
      <c r="R217" s="148">
        <v>179.29400000000001</v>
      </c>
      <c r="S217" s="148">
        <v>154.45099999999999</v>
      </c>
      <c r="T217" s="148">
        <v>247.41499999999999</v>
      </c>
      <c r="U217" s="151">
        <v>-69.69599999999997</v>
      </c>
    </row>
    <row r="218" spans="2:21" x14ac:dyDescent="0.2">
      <c r="B218" s="197" t="s">
        <v>126</v>
      </c>
      <c r="C218" s="49" t="s">
        <v>21</v>
      </c>
      <c r="D218" s="88">
        <v>0</v>
      </c>
      <c r="E218" s="88">
        <v>0</v>
      </c>
      <c r="F218" s="156">
        <v>107.733</v>
      </c>
      <c r="G218" s="110">
        <v>133.607</v>
      </c>
      <c r="H218" s="110">
        <v>128.28800000000001</v>
      </c>
      <c r="I218" s="129">
        <v>-140.244</v>
      </c>
      <c r="J218" s="110">
        <v>27.827999999999999</v>
      </c>
      <c r="K218" s="110">
        <v>42.353999999999999</v>
      </c>
      <c r="L218" s="110">
        <v>39.914999999999992</v>
      </c>
      <c r="M218" s="110">
        <v>23.510000000000005</v>
      </c>
      <c r="N218" s="110">
        <v>85.058999999999997</v>
      </c>
      <c r="O218" s="110">
        <v>15.686999999999998</v>
      </c>
      <c r="P218" s="110">
        <v>23.169000000000011</v>
      </c>
      <c r="Q218" s="110">
        <v>4.3730000000000047</v>
      </c>
      <c r="R218" s="148">
        <v>16.736999999999998</v>
      </c>
      <c r="S218" s="148">
        <v>8.6330000000000027</v>
      </c>
      <c r="T218" s="148">
        <v>2.6040000000000001</v>
      </c>
      <c r="U218" s="151">
        <v>-168.21799999999999</v>
      </c>
    </row>
    <row r="219" spans="2:21" x14ac:dyDescent="0.2">
      <c r="B219" s="197" t="s">
        <v>127</v>
      </c>
      <c r="C219" s="49" t="s">
        <v>21</v>
      </c>
      <c r="D219" s="88">
        <v>0</v>
      </c>
      <c r="E219" s="88">
        <v>0</v>
      </c>
      <c r="F219" s="156">
        <v>9.8160000000000007</v>
      </c>
      <c r="G219" s="110">
        <v>163.00399999999999</v>
      </c>
      <c r="H219" s="110">
        <v>206.68899999999999</v>
      </c>
      <c r="I219" s="129">
        <v>234.93600000000001</v>
      </c>
      <c r="J219" s="110">
        <v>8.859</v>
      </c>
      <c r="K219" s="110">
        <v>42.622999999999998</v>
      </c>
      <c r="L219" s="110">
        <v>20.299000000000007</v>
      </c>
      <c r="M219" s="110">
        <v>91.222999999999985</v>
      </c>
      <c r="N219" s="110">
        <v>54.701999999999998</v>
      </c>
      <c r="O219" s="110">
        <v>46.543999999999997</v>
      </c>
      <c r="P219" s="110">
        <v>49.924999999999997</v>
      </c>
      <c r="Q219" s="110">
        <v>55.518000000000001</v>
      </c>
      <c r="R219" s="148">
        <v>55.914000000000001</v>
      </c>
      <c r="S219" s="148">
        <v>64.616</v>
      </c>
      <c r="T219" s="148">
        <v>44.006999999999998</v>
      </c>
      <c r="U219" s="151">
        <v>70.399000000000001</v>
      </c>
    </row>
    <row r="220" spans="2:21" x14ac:dyDescent="0.2">
      <c r="B220" s="197" t="s">
        <v>128</v>
      </c>
      <c r="C220" s="49" t="s">
        <v>21</v>
      </c>
      <c r="D220" s="88">
        <v>0</v>
      </c>
      <c r="E220" s="88">
        <v>0</v>
      </c>
      <c r="F220" s="156">
        <v>-575.52800000000002</v>
      </c>
      <c r="G220" s="110">
        <v>-542.16200000000003</v>
      </c>
      <c r="H220" s="110">
        <v>-634.72199999999998</v>
      </c>
      <c r="I220" s="129">
        <v>-831.37</v>
      </c>
      <c r="J220" s="110">
        <v>-101.76300000000001</v>
      </c>
      <c r="K220" s="110">
        <v>-119.63399999999999</v>
      </c>
      <c r="L220" s="110">
        <v>-130.536</v>
      </c>
      <c r="M220" s="110">
        <v>-190.22900000000004</v>
      </c>
      <c r="N220" s="110">
        <v>-140.49600000000001</v>
      </c>
      <c r="O220" s="110">
        <v>-163.82500000000002</v>
      </c>
      <c r="P220" s="110">
        <v>-160.505</v>
      </c>
      <c r="Q220" s="110">
        <v>-169.89599999999996</v>
      </c>
      <c r="R220" s="148">
        <v>-163.69800000000001</v>
      </c>
      <c r="S220" s="148">
        <v>-187.19699999999997</v>
      </c>
      <c r="T220" s="148">
        <v>-300.79899999999998</v>
      </c>
      <c r="U220" s="151">
        <v>-179.67600000000004</v>
      </c>
    </row>
    <row r="221" spans="2:21" x14ac:dyDescent="0.2">
      <c r="B221" s="206" t="s">
        <v>119</v>
      </c>
      <c r="C221" s="196" t="s">
        <v>21</v>
      </c>
      <c r="D221" s="247">
        <v>0</v>
      </c>
      <c r="E221" s="90">
        <v>0</v>
      </c>
      <c r="F221" s="157">
        <v>1.4390000000000001</v>
      </c>
      <c r="G221" s="114">
        <v>-75.491</v>
      </c>
      <c r="H221" s="114">
        <v>-78.739000000000004</v>
      </c>
      <c r="I221" s="130">
        <v>-79.727000000000004</v>
      </c>
      <c r="J221" s="114">
        <v>0.40799999999999997</v>
      </c>
      <c r="K221" s="114">
        <v>-36.841000000000001</v>
      </c>
      <c r="L221" s="114">
        <v>-14.549999999999995</v>
      </c>
      <c r="M221" s="114">
        <v>-24.509000000000007</v>
      </c>
      <c r="N221" s="114">
        <v>-19.943999999999999</v>
      </c>
      <c r="O221" s="114">
        <v>-19.574000000000002</v>
      </c>
      <c r="P221" s="114">
        <v>-19.777999999999999</v>
      </c>
      <c r="Q221" s="114">
        <v>-19.443000000000005</v>
      </c>
      <c r="R221" s="158">
        <v>-20.216000000000001</v>
      </c>
      <c r="S221" s="158">
        <v>-18.588999999999999</v>
      </c>
      <c r="T221" s="158">
        <v>-20.91</v>
      </c>
      <c r="U221" s="159">
        <v>-20.012</v>
      </c>
    </row>
    <row r="222" spans="2:21" s="3" customFormat="1" x14ac:dyDescent="0.2">
      <c r="B222" s="248" t="s">
        <v>146</v>
      </c>
      <c r="C222" s="249" t="s">
        <v>21</v>
      </c>
      <c r="D222" s="247">
        <v>0</v>
      </c>
      <c r="E222" s="90">
        <v>0</v>
      </c>
      <c r="F222" s="257">
        <f t="shared" ref="F222:Q222" si="35">SUM(F215:F221)</f>
        <v>397.00799999999998</v>
      </c>
      <c r="G222" s="257">
        <f t="shared" si="35"/>
        <v>853.3449999999998</v>
      </c>
      <c r="H222" s="258">
        <f t="shared" si="35"/>
        <v>1284.413</v>
      </c>
      <c r="I222" s="259">
        <f>SUM(I215:I221)</f>
        <v>1360.2180000000001</v>
      </c>
      <c r="J222" s="257">
        <f t="shared" si="35"/>
        <v>217.74799999999993</v>
      </c>
      <c r="K222" s="257">
        <f t="shared" si="35"/>
        <v>188.77399999999997</v>
      </c>
      <c r="L222" s="257">
        <f t="shared" si="35"/>
        <v>189.1689999999999</v>
      </c>
      <c r="M222" s="257">
        <f t="shared" si="35"/>
        <v>257.65299999999991</v>
      </c>
      <c r="N222" s="257">
        <f t="shared" si="35"/>
        <v>306.21999999999997</v>
      </c>
      <c r="O222" s="257">
        <f t="shared" si="35"/>
        <v>299.92599999999987</v>
      </c>
      <c r="P222" s="257">
        <f t="shared" si="35"/>
        <v>334.42899999999997</v>
      </c>
      <c r="Q222" s="258">
        <f t="shared" si="35"/>
        <v>343.83799999999997</v>
      </c>
      <c r="R222" s="145">
        <f t="shared" ref="R222:U222" si="36">SUM(R215:R221)</f>
        <v>362.62900000000013</v>
      </c>
      <c r="S222" s="145">
        <f t="shared" si="36"/>
        <v>310.02600000000001</v>
      </c>
      <c r="T222" s="145">
        <f t="shared" si="36"/>
        <v>402.69400000000002</v>
      </c>
      <c r="U222" s="146">
        <f t="shared" si="36"/>
        <v>284.8690000000002</v>
      </c>
    </row>
    <row r="223" spans="2:21" ht="15" x14ac:dyDescent="0.2">
      <c r="B223" s="272" t="s">
        <v>147</v>
      </c>
      <c r="C223" s="273"/>
      <c r="D223" s="288"/>
      <c r="E223" s="289"/>
      <c r="F223" s="290"/>
      <c r="G223" s="290"/>
      <c r="H223" s="290"/>
      <c r="I223" s="291"/>
      <c r="J223" s="290"/>
      <c r="K223" s="290"/>
      <c r="L223" s="290"/>
      <c r="M223" s="290"/>
      <c r="N223" s="290"/>
      <c r="O223" s="290"/>
      <c r="P223" s="290"/>
      <c r="Q223" s="290"/>
      <c r="R223" s="290"/>
      <c r="S223" s="290"/>
      <c r="T223" s="290"/>
      <c r="U223" s="292"/>
    </row>
    <row r="224" spans="2:21" x14ac:dyDescent="0.2">
      <c r="B224" s="197" t="s">
        <v>123</v>
      </c>
      <c r="C224" s="49" t="s">
        <v>21</v>
      </c>
      <c r="D224" s="88">
        <v>0</v>
      </c>
      <c r="E224" s="88">
        <v>0</v>
      </c>
      <c r="F224" s="160">
        <v>10829.97</v>
      </c>
      <c r="G224" s="160">
        <v>12542.050999999999</v>
      </c>
      <c r="H224" s="160">
        <v>25767.734</v>
      </c>
      <c r="I224" s="161">
        <f>+U224</f>
        <v>28985.1</v>
      </c>
      <c r="J224" s="88">
        <v>0</v>
      </c>
      <c r="K224" s="88">
        <v>0</v>
      </c>
      <c r="L224" s="88">
        <v>0</v>
      </c>
      <c r="M224" s="160">
        <v>12542.050999999999</v>
      </c>
      <c r="N224" s="160">
        <v>12682.06</v>
      </c>
      <c r="O224" s="160">
        <v>22482.837</v>
      </c>
      <c r="P224" s="160">
        <v>22804.787</v>
      </c>
      <c r="Q224" s="160">
        <v>25767.734</v>
      </c>
      <c r="R224" s="160">
        <v>26082.062000000002</v>
      </c>
      <c r="S224" s="160">
        <v>27502.026999999998</v>
      </c>
      <c r="T224" s="160">
        <v>28516.223999999998</v>
      </c>
      <c r="U224" s="161">
        <v>28985.1</v>
      </c>
    </row>
    <row r="225" spans="2:21" x14ac:dyDescent="0.2">
      <c r="B225" s="197" t="s">
        <v>124</v>
      </c>
      <c r="C225" s="192" t="s">
        <v>21</v>
      </c>
      <c r="D225" s="88">
        <v>0</v>
      </c>
      <c r="E225" s="88">
        <v>0</v>
      </c>
      <c r="F225" s="160">
        <v>6760.6109999999999</v>
      </c>
      <c r="G225" s="160">
        <v>6883.366</v>
      </c>
      <c r="H225" s="160">
        <v>13377.005999999999</v>
      </c>
      <c r="I225" s="161">
        <f t="shared" ref="I225:I230" si="37">+U225</f>
        <v>17758.919999999998</v>
      </c>
      <c r="J225" s="88">
        <v>0</v>
      </c>
      <c r="K225" s="88">
        <v>0</v>
      </c>
      <c r="L225" s="88">
        <v>0</v>
      </c>
      <c r="M225" s="160">
        <v>6883.366</v>
      </c>
      <c r="N225" s="160">
        <v>7002.5789999999997</v>
      </c>
      <c r="O225" s="160">
        <v>10166.169</v>
      </c>
      <c r="P225" s="160">
        <v>10427.026</v>
      </c>
      <c r="Q225" s="160">
        <v>13377.005999999999</v>
      </c>
      <c r="R225" s="160">
        <v>15084.891</v>
      </c>
      <c r="S225" s="160">
        <v>16835.383999999998</v>
      </c>
      <c r="T225" s="160">
        <v>17112.725999999999</v>
      </c>
      <c r="U225" s="161">
        <v>17758.919999999998</v>
      </c>
    </row>
    <row r="226" spans="2:21" x14ac:dyDescent="0.2">
      <c r="B226" s="197" t="s">
        <v>125</v>
      </c>
      <c r="C226" s="192" t="s">
        <v>21</v>
      </c>
      <c r="D226" s="88">
        <v>0</v>
      </c>
      <c r="E226" s="88">
        <v>0</v>
      </c>
      <c r="F226" s="160">
        <v>891.36199999999997</v>
      </c>
      <c r="G226" s="160">
        <v>1716.19</v>
      </c>
      <c r="H226" s="160">
        <v>11261.583000000001</v>
      </c>
      <c r="I226" s="161">
        <f t="shared" si="37"/>
        <v>20145.633000000002</v>
      </c>
      <c r="J226" s="88">
        <v>0</v>
      </c>
      <c r="K226" s="88">
        <v>0</v>
      </c>
      <c r="L226" s="88">
        <v>0</v>
      </c>
      <c r="M226" s="160">
        <v>1716.19</v>
      </c>
      <c r="N226" s="160">
        <v>3889.1469999999999</v>
      </c>
      <c r="O226" s="160">
        <v>7288.2049999999999</v>
      </c>
      <c r="P226" s="160">
        <v>9400.7389999999923</v>
      </c>
      <c r="Q226" s="160">
        <v>11261.583000000001</v>
      </c>
      <c r="R226" s="160">
        <v>12057.49</v>
      </c>
      <c r="S226" s="160">
        <v>13241.713</v>
      </c>
      <c r="T226" s="160">
        <v>16861.207999999999</v>
      </c>
      <c r="U226" s="161">
        <v>20145.633000000002</v>
      </c>
    </row>
    <row r="227" spans="2:21" x14ac:dyDescent="0.2">
      <c r="B227" s="197" t="s">
        <v>126</v>
      </c>
      <c r="C227" s="192" t="s">
        <v>21</v>
      </c>
      <c r="D227" s="88">
        <v>0</v>
      </c>
      <c r="E227" s="88">
        <v>0</v>
      </c>
      <c r="F227" s="160">
        <v>755.90200000000004</v>
      </c>
      <c r="G227" s="160">
        <v>1036.7940000000001</v>
      </c>
      <c r="H227" s="160">
        <v>4405.348</v>
      </c>
      <c r="I227" s="161">
        <f t="shared" si="37"/>
        <v>8240.5490000000009</v>
      </c>
      <c r="J227" s="88">
        <v>0</v>
      </c>
      <c r="K227" s="88">
        <v>0</v>
      </c>
      <c r="L227" s="88">
        <v>0</v>
      </c>
      <c r="M227" s="160">
        <v>1036.7940000000001</v>
      </c>
      <c r="N227" s="160">
        <v>2620.828</v>
      </c>
      <c r="O227" s="160">
        <v>4366.3429999999998</v>
      </c>
      <c r="P227" s="160">
        <v>4444.8509999999997</v>
      </c>
      <c r="Q227" s="160">
        <v>4405.348</v>
      </c>
      <c r="R227" s="160">
        <v>4467.692</v>
      </c>
      <c r="S227" s="160">
        <v>8663.6370000000006</v>
      </c>
      <c r="T227" s="160">
        <v>8503.7029999999995</v>
      </c>
      <c r="U227" s="161">
        <v>8240.5490000000009</v>
      </c>
    </row>
    <row r="228" spans="2:21" x14ac:dyDescent="0.2">
      <c r="B228" s="197" t="s">
        <v>127</v>
      </c>
      <c r="C228" s="192" t="s">
        <v>21</v>
      </c>
      <c r="D228" s="88">
        <v>0</v>
      </c>
      <c r="E228" s="88">
        <v>0</v>
      </c>
      <c r="F228" s="160">
        <v>151.81</v>
      </c>
      <c r="G228" s="160">
        <v>261.87700000000001</v>
      </c>
      <c r="H228" s="160">
        <v>1749.354</v>
      </c>
      <c r="I228" s="161">
        <f t="shared" si="37"/>
        <v>2171.7759999999998</v>
      </c>
      <c r="J228" s="88">
        <v>0</v>
      </c>
      <c r="K228" s="88">
        <v>0</v>
      </c>
      <c r="L228" s="88">
        <v>0</v>
      </c>
      <c r="M228" s="160">
        <v>261.87700000000001</v>
      </c>
      <c r="N228" s="160">
        <v>202.64599999999999</v>
      </c>
      <c r="O228" s="160">
        <v>1044.7550000000001</v>
      </c>
      <c r="P228" s="160">
        <v>1186.9659999999999</v>
      </c>
      <c r="Q228" s="160">
        <v>1749.354</v>
      </c>
      <c r="R228" s="160">
        <v>1777.261</v>
      </c>
      <c r="S228" s="160">
        <v>2007.1389999999999</v>
      </c>
      <c r="T228" s="160">
        <v>2068.136</v>
      </c>
      <c r="U228" s="161">
        <v>2171.7759999999998</v>
      </c>
    </row>
    <row r="229" spans="2:21" x14ac:dyDescent="0.2">
      <c r="B229" s="197" t="s">
        <v>128</v>
      </c>
      <c r="C229" s="192" t="s">
        <v>21</v>
      </c>
      <c r="D229" s="88">
        <v>0</v>
      </c>
      <c r="E229" s="88">
        <v>0</v>
      </c>
      <c r="F229" s="160">
        <v>9823.9410000000007</v>
      </c>
      <c r="G229" s="160">
        <v>12807.989</v>
      </c>
      <c r="H229" s="160">
        <v>39158.85</v>
      </c>
      <c r="I229" s="161">
        <f t="shared" si="37"/>
        <v>53337.434000000001</v>
      </c>
      <c r="J229" s="88">
        <v>0</v>
      </c>
      <c r="K229" s="88">
        <v>0</v>
      </c>
      <c r="L229" s="88">
        <v>0</v>
      </c>
      <c r="M229" s="160">
        <v>12807.989</v>
      </c>
      <c r="N229" s="160">
        <v>18600.37</v>
      </c>
      <c r="O229" s="160">
        <v>21106.694</v>
      </c>
      <c r="P229" s="160">
        <v>36665.677000000003</v>
      </c>
      <c r="Q229" s="160">
        <v>39158.85</v>
      </c>
      <c r="R229" s="160">
        <v>40710.470999999998</v>
      </c>
      <c r="S229" s="160">
        <v>44664.300999999999</v>
      </c>
      <c r="T229" s="160">
        <v>49542.64</v>
      </c>
      <c r="U229" s="161">
        <v>53337.434000000001</v>
      </c>
    </row>
    <row r="230" spans="2:21" x14ac:dyDescent="0.2">
      <c r="B230" s="206" t="s">
        <v>119</v>
      </c>
      <c r="C230" s="231" t="s">
        <v>21</v>
      </c>
      <c r="D230" s="90">
        <v>0</v>
      </c>
      <c r="E230" s="90">
        <v>0</v>
      </c>
      <c r="F230" s="162">
        <v>-4360.7439999999997</v>
      </c>
      <c r="G230" s="162">
        <v>-7099.759</v>
      </c>
      <c r="H230" s="162">
        <v>-57207.883999999998</v>
      </c>
      <c r="I230" s="330">
        <f t="shared" si="37"/>
        <v>-75028.422999999995</v>
      </c>
      <c r="J230" s="90">
        <v>0</v>
      </c>
      <c r="K230" s="90">
        <v>0</v>
      </c>
      <c r="L230" s="90">
        <v>0</v>
      </c>
      <c r="M230" s="162">
        <v>-7099.759</v>
      </c>
      <c r="N230" s="162">
        <v>-10913.011</v>
      </c>
      <c r="O230" s="162">
        <v>-30771.324000000001</v>
      </c>
      <c r="P230" s="162">
        <v>-48272.436000000002</v>
      </c>
      <c r="Q230" s="162">
        <v>-57207.883999999998</v>
      </c>
      <c r="R230" s="162">
        <v>-56863.828999999998</v>
      </c>
      <c r="S230" s="162">
        <v>-63399.152999999998</v>
      </c>
      <c r="T230" s="162">
        <v>-70402.278999999995</v>
      </c>
      <c r="U230" s="163">
        <v>-75028.422999999995</v>
      </c>
    </row>
    <row r="231" spans="2:21" s="3" customFormat="1" x14ac:dyDescent="0.2">
      <c r="B231" s="248" t="s">
        <v>148</v>
      </c>
      <c r="C231" s="249" t="s">
        <v>21</v>
      </c>
      <c r="D231" s="260">
        <v>0</v>
      </c>
      <c r="E231" s="261">
        <v>0</v>
      </c>
      <c r="F231" s="262">
        <f>SUM(F224:F230)</f>
        <v>24852.852000000006</v>
      </c>
      <c r="G231" s="262">
        <f>SUM(G224:G230)</f>
        <v>28148.508000000002</v>
      </c>
      <c r="H231" s="262">
        <f>SUM(H224:H230)</f>
        <v>38511.991000000002</v>
      </c>
      <c r="I231" s="263">
        <f>SUM(I224:I230)</f>
        <v>55610.988999999987</v>
      </c>
      <c r="J231" s="90">
        <v>0</v>
      </c>
      <c r="K231" s="90">
        <v>0</v>
      </c>
      <c r="L231" s="90">
        <v>0</v>
      </c>
      <c r="M231" s="264">
        <f t="shared" ref="M231:U231" si="38">SUM(M224:M230)</f>
        <v>28148.508000000002</v>
      </c>
      <c r="N231" s="264">
        <f t="shared" si="38"/>
        <v>34084.619000000006</v>
      </c>
      <c r="O231" s="264">
        <f t="shared" si="38"/>
        <v>35683.678999999996</v>
      </c>
      <c r="P231" s="264">
        <f t="shared" si="38"/>
        <v>36657.61</v>
      </c>
      <c r="Q231" s="264">
        <f t="shared" si="38"/>
        <v>38511.991000000002</v>
      </c>
      <c r="R231" s="264">
        <f t="shared" si="38"/>
        <v>43316.038</v>
      </c>
      <c r="S231" s="264">
        <f t="shared" si="38"/>
        <v>49515.048000000003</v>
      </c>
      <c r="T231" s="164">
        <f t="shared" si="38"/>
        <v>52202.357999999993</v>
      </c>
      <c r="U231" s="165">
        <f t="shared" si="38"/>
        <v>55610.988999999987</v>
      </c>
    </row>
    <row r="232" spans="2:21" s="3" customFormat="1" ht="15" x14ac:dyDescent="0.2">
      <c r="B232" s="272" t="s">
        <v>152</v>
      </c>
      <c r="C232" s="273"/>
      <c r="D232" s="288"/>
      <c r="E232" s="289"/>
      <c r="F232" s="290"/>
      <c r="G232" s="290"/>
      <c r="H232" s="290"/>
      <c r="I232" s="291"/>
      <c r="J232" s="290"/>
      <c r="K232" s="290"/>
      <c r="L232" s="290"/>
      <c r="M232" s="290"/>
      <c r="N232" s="290"/>
      <c r="O232" s="290"/>
      <c r="P232" s="290"/>
      <c r="Q232" s="290"/>
      <c r="R232" s="290"/>
      <c r="S232" s="290"/>
      <c r="T232" s="290"/>
      <c r="U232" s="292"/>
    </row>
    <row r="233" spans="2:21" s="3" customFormat="1" x14ac:dyDescent="0.2">
      <c r="B233" s="197" t="s">
        <v>60</v>
      </c>
      <c r="C233" s="49" t="s">
        <v>21</v>
      </c>
      <c r="D233" s="88">
        <v>0</v>
      </c>
      <c r="E233" s="88">
        <v>0</v>
      </c>
      <c r="F233" s="31">
        <v>24358.599000000006</v>
      </c>
      <c r="G233" s="31">
        <v>27201.676000000003</v>
      </c>
      <c r="H233" s="31">
        <v>37565.159</v>
      </c>
      <c r="I233" s="32">
        <f>+U233</f>
        <v>51800.307999999997</v>
      </c>
      <c r="J233" s="112">
        <v>0</v>
      </c>
      <c r="K233" s="112">
        <v>0</v>
      </c>
      <c r="L233" s="112">
        <v>0</v>
      </c>
      <c r="M233" s="31">
        <v>28148.508000000002</v>
      </c>
      <c r="N233" s="31">
        <v>34084.619000000006</v>
      </c>
      <c r="O233" s="31">
        <v>35683.678999999996</v>
      </c>
      <c r="P233" s="31">
        <v>36163.356999999996</v>
      </c>
      <c r="Q233" s="31">
        <v>37565.159</v>
      </c>
      <c r="R233" s="31">
        <v>42369.370999999999</v>
      </c>
      <c r="S233" s="31">
        <v>45969.74</v>
      </c>
      <c r="T233" s="31">
        <v>48373.137999999999</v>
      </c>
      <c r="U233" s="34">
        <v>51800.307999999997</v>
      </c>
    </row>
    <row r="234" spans="2:21" s="3" customFormat="1" x14ac:dyDescent="0.2">
      <c r="B234" s="197" t="s">
        <v>132</v>
      </c>
      <c r="C234" s="49" t="s">
        <v>21</v>
      </c>
      <c r="D234" s="88">
        <v>0</v>
      </c>
      <c r="E234" s="88">
        <v>0</v>
      </c>
      <c r="F234" s="31">
        <v>0</v>
      </c>
      <c r="G234" s="31">
        <v>0</v>
      </c>
      <c r="H234" s="31">
        <v>0</v>
      </c>
      <c r="I234" s="32">
        <f t="shared" ref="I234:I240" si="39">+U234</f>
        <v>128.32599999999999</v>
      </c>
      <c r="J234" s="112">
        <v>0</v>
      </c>
      <c r="K234" s="112">
        <v>0</v>
      </c>
      <c r="L234" s="112">
        <v>0</v>
      </c>
      <c r="M234" s="31">
        <v>0</v>
      </c>
      <c r="N234" s="31">
        <v>0</v>
      </c>
      <c r="O234" s="31">
        <v>0</v>
      </c>
      <c r="P234" s="31">
        <v>0</v>
      </c>
      <c r="Q234" s="31">
        <v>0</v>
      </c>
      <c r="R234" s="31">
        <v>0</v>
      </c>
      <c r="S234" s="31">
        <v>0</v>
      </c>
      <c r="T234" s="31">
        <v>128.345</v>
      </c>
      <c r="U234" s="34">
        <v>128.32599999999999</v>
      </c>
    </row>
    <row r="235" spans="2:21" s="3" customFormat="1" x14ac:dyDescent="0.2">
      <c r="B235" s="197" t="s">
        <v>133</v>
      </c>
      <c r="C235" s="192" t="s">
        <v>21</v>
      </c>
      <c r="D235" s="88">
        <v>0</v>
      </c>
      <c r="E235" s="88">
        <v>0</v>
      </c>
      <c r="F235" s="31">
        <v>494.25299999999999</v>
      </c>
      <c r="G235" s="31">
        <v>946.83199999999999</v>
      </c>
      <c r="H235" s="31">
        <v>946.83199999999999</v>
      </c>
      <c r="I235" s="32">
        <f t="shared" si="39"/>
        <v>862.18399999999997</v>
      </c>
      <c r="J235" s="112">
        <v>0</v>
      </c>
      <c r="K235" s="112">
        <v>0</v>
      </c>
      <c r="L235" s="112">
        <v>0</v>
      </c>
      <c r="M235" s="31">
        <v>0</v>
      </c>
      <c r="N235" s="31">
        <v>0</v>
      </c>
      <c r="O235" s="31">
        <v>0</v>
      </c>
      <c r="P235" s="31">
        <v>494.25299999999999</v>
      </c>
      <c r="Q235" s="31">
        <v>946.83199999999999</v>
      </c>
      <c r="R235" s="31">
        <v>946.66700000000003</v>
      </c>
      <c r="S235" s="31">
        <v>941.99699999999996</v>
      </c>
      <c r="T235" s="31">
        <v>978.57299999999998</v>
      </c>
      <c r="U235" s="169">
        <v>862.18399999999997</v>
      </c>
    </row>
    <row r="236" spans="2:21" s="3" customFormat="1" x14ac:dyDescent="0.2">
      <c r="B236" s="197" t="s">
        <v>134</v>
      </c>
      <c r="C236" s="192" t="s">
        <v>21</v>
      </c>
      <c r="D236" s="88">
        <v>0</v>
      </c>
      <c r="E236" s="88">
        <v>0</v>
      </c>
      <c r="F236" s="31">
        <v>0</v>
      </c>
      <c r="G236" s="31">
        <v>0</v>
      </c>
      <c r="H236" s="31">
        <v>0</v>
      </c>
      <c r="I236" s="32">
        <f t="shared" si="39"/>
        <v>438.60500000000002</v>
      </c>
      <c r="J236" s="112">
        <v>0</v>
      </c>
      <c r="K236" s="112">
        <v>0</v>
      </c>
      <c r="L236" s="112">
        <v>0</v>
      </c>
      <c r="M236" s="31">
        <v>0</v>
      </c>
      <c r="N236" s="31">
        <v>0</v>
      </c>
      <c r="O236" s="31">
        <v>0</v>
      </c>
      <c r="P236" s="31">
        <v>0</v>
      </c>
      <c r="Q236" s="31">
        <v>0</v>
      </c>
      <c r="R236" s="31">
        <v>0</v>
      </c>
      <c r="S236" s="31">
        <v>170.21899999999999</v>
      </c>
      <c r="T236" s="31">
        <v>400.2</v>
      </c>
      <c r="U236" s="34">
        <v>438.60500000000002</v>
      </c>
    </row>
    <row r="237" spans="2:21" s="3" customFormat="1" x14ac:dyDescent="0.2">
      <c r="B237" s="197" t="s">
        <v>135</v>
      </c>
      <c r="C237" s="49" t="s">
        <v>21</v>
      </c>
      <c r="D237" s="88">
        <v>0</v>
      </c>
      <c r="E237" s="88">
        <v>0</v>
      </c>
      <c r="F237" s="31">
        <v>0</v>
      </c>
      <c r="G237" s="31">
        <v>0</v>
      </c>
      <c r="H237" s="31">
        <v>0</v>
      </c>
      <c r="I237" s="32">
        <f t="shared" si="39"/>
        <v>2145.15</v>
      </c>
      <c r="J237" s="112">
        <v>0</v>
      </c>
      <c r="K237" s="112">
        <v>0</v>
      </c>
      <c r="L237" s="112">
        <v>0</v>
      </c>
      <c r="M237" s="31">
        <v>0</v>
      </c>
      <c r="N237" s="31">
        <v>0</v>
      </c>
      <c r="O237" s="31">
        <v>0</v>
      </c>
      <c r="P237" s="31">
        <v>0</v>
      </c>
      <c r="Q237" s="31">
        <v>0</v>
      </c>
      <c r="R237" s="31">
        <v>0</v>
      </c>
      <c r="S237" s="31">
        <v>2126.8539999999998</v>
      </c>
      <c r="T237" s="31">
        <v>2109.1019999999999</v>
      </c>
      <c r="U237" s="34">
        <v>2145.15</v>
      </c>
    </row>
    <row r="238" spans="2:21" s="3" customFormat="1" x14ac:dyDescent="0.2">
      <c r="B238" s="197" t="s">
        <v>136</v>
      </c>
      <c r="C238" s="192" t="s">
        <v>21</v>
      </c>
      <c r="D238" s="88">
        <v>0</v>
      </c>
      <c r="E238" s="88">
        <v>0</v>
      </c>
      <c r="F238" s="31">
        <v>0</v>
      </c>
      <c r="G238" s="31">
        <v>0</v>
      </c>
      <c r="H238" s="31">
        <v>0</v>
      </c>
      <c r="I238" s="32">
        <f t="shared" si="39"/>
        <v>236.416</v>
      </c>
      <c r="J238" s="112">
        <v>0</v>
      </c>
      <c r="K238" s="112">
        <v>0</v>
      </c>
      <c r="L238" s="112">
        <v>0</v>
      </c>
      <c r="M238" s="31">
        <v>0</v>
      </c>
      <c r="N238" s="31">
        <v>0</v>
      </c>
      <c r="O238" s="31">
        <v>0</v>
      </c>
      <c r="P238" s="31">
        <v>0</v>
      </c>
      <c r="Q238" s="31">
        <v>0</v>
      </c>
      <c r="R238" s="31">
        <v>0</v>
      </c>
      <c r="S238" s="31">
        <v>306.238</v>
      </c>
      <c r="T238" s="31">
        <v>213</v>
      </c>
      <c r="U238" s="34">
        <v>236.416</v>
      </c>
    </row>
    <row r="239" spans="2:21" s="3" customFormat="1" x14ac:dyDescent="0.2">
      <c r="B239" s="197" t="s">
        <v>114</v>
      </c>
      <c r="C239" s="49" t="s">
        <v>21</v>
      </c>
      <c r="D239" s="88">
        <v>0</v>
      </c>
      <c r="E239" s="88">
        <v>0</v>
      </c>
      <c r="F239" s="31">
        <v>0</v>
      </c>
      <c r="G239" s="31">
        <v>0</v>
      </c>
      <c r="H239" s="31">
        <v>0</v>
      </c>
      <c r="I239" s="32">
        <f t="shared" si="39"/>
        <v>0</v>
      </c>
      <c r="J239" s="112">
        <v>0</v>
      </c>
      <c r="K239" s="112">
        <v>0</v>
      </c>
      <c r="L239" s="112">
        <v>0</v>
      </c>
      <c r="M239" s="31">
        <v>0</v>
      </c>
      <c r="N239" s="31">
        <v>0</v>
      </c>
      <c r="O239" s="31">
        <v>0</v>
      </c>
      <c r="P239" s="31">
        <v>0</v>
      </c>
      <c r="Q239" s="31">
        <v>0</v>
      </c>
      <c r="R239" s="31">
        <v>0</v>
      </c>
      <c r="S239" s="31">
        <v>0</v>
      </c>
      <c r="T239" s="31">
        <v>0</v>
      </c>
      <c r="U239" s="34">
        <v>0</v>
      </c>
    </row>
    <row r="240" spans="2:21" s="3" customFormat="1" x14ac:dyDescent="0.2">
      <c r="B240" s="206" t="s">
        <v>119</v>
      </c>
      <c r="C240" s="196" t="s">
        <v>21</v>
      </c>
      <c r="D240" s="247">
        <v>0</v>
      </c>
      <c r="E240" s="90">
        <v>0</v>
      </c>
      <c r="F240" s="170">
        <v>0</v>
      </c>
      <c r="G240" s="170">
        <v>0</v>
      </c>
      <c r="H240" s="170">
        <v>0</v>
      </c>
      <c r="I240" s="330">
        <f t="shared" si="39"/>
        <v>0</v>
      </c>
      <c r="J240" s="116">
        <v>0</v>
      </c>
      <c r="K240" s="116">
        <v>0</v>
      </c>
      <c r="L240" s="116">
        <v>0</v>
      </c>
      <c r="M240" s="170">
        <v>0</v>
      </c>
      <c r="N240" s="170">
        <v>0</v>
      </c>
      <c r="O240" s="170">
        <v>0</v>
      </c>
      <c r="P240" s="170">
        <v>0</v>
      </c>
      <c r="Q240" s="170">
        <v>0</v>
      </c>
      <c r="R240" s="170">
        <v>0</v>
      </c>
      <c r="S240" s="170">
        <v>0</v>
      </c>
      <c r="T240" s="170">
        <v>0</v>
      </c>
      <c r="U240" s="171">
        <v>0</v>
      </c>
    </row>
    <row r="241" spans="2:21" s="3" customFormat="1" x14ac:dyDescent="0.2">
      <c r="B241" s="248" t="s">
        <v>23</v>
      </c>
      <c r="C241" s="249" t="s">
        <v>21</v>
      </c>
      <c r="D241" s="250">
        <v>0</v>
      </c>
      <c r="E241" s="251">
        <v>0</v>
      </c>
      <c r="F241" s="172">
        <f t="shared" ref="F241:G241" si="40">(SUM(F233:F240))</f>
        <v>24852.852000000006</v>
      </c>
      <c r="G241" s="172">
        <f t="shared" si="40"/>
        <v>28148.508000000002</v>
      </c>
      <c r="H241" s="172">
        <f>(SUM(H233:H240))</f>
        <v>38511.991000000002</v>
      </c>
      <c r="I241" s="173">
        <f>(SUM(I233:I240))</f>
        <v>55610.989000000001</v>
      </c>
      <c r="J241" s="131">
        <f t="shared" ref="J241:U241" si="41">(SUM(J233:J240))</f>
        <v>0</v>
      </c>
      <c r="K241" s="131">
        <f t="shared" si="41"/>
        <v>0</v>
      </c>
      <c r="L241" s="131">
        <f t="shared" si="41"/>
        <v>0</v>
      </c>
      <c r="M241" s="172">
        <f t="shared" si="41"/>
        <v>28148.508000000002</v>
      </c>
      <c r="N241" s="172">
        <f t="shared" si="41"/>
        <v>34084.619000000006</v>
      </c>
      <c r="O241" s="172">
        <f t="shared" si="41"/>
        <v>35683.678999999996</v>
      </c>
      <c r="P241" s="172">
        <f t="shared" si="41"/>
        <v>36657.609999999993</v>
      </c>
      <c r="Q241" s="172">
        <f t="shared" si="41"/>
        <v>38511.991000000002</v>
      </c>
      <c r="R241" s="172">
        <f t="shared" si="41"/>
        <v>43316.038</v>
      </c>
      <c r="S241" s="172">
        <f t="shared" si="41"/>
        <v>49515.047999999995</v>
      </c>
      <c r="T241" s="172">
        <f t="shared" si="41"/>
        <v>52202.357999999993</v>
      </c>
      <c r="U241" s="174">
        <f t="shared" si="41"/>
        <v>55610.989000000001</v>
      </c>
    </row>
    <row r="242" spans="2:21" ht="15" x14ac:dyDescent="0.2">
      <c r="B242" s="272" t="s">
        <v>149</v>
      </c>
      <c r="C242" s="273"/>
      <c r="D242" s="288"/>
      <c r="E242" s="289"/>
      <c r="F242" s="290"/>
      <c r="G242" s="290"/>
      <c r="H242" s="290"/>
      <c r="I242" s="291"/>
      <c r="J242" s="290"/>
      <c r="K242" s="290"/>
      <c r="L242" s="290"/>
      <c r="M242" s="290"/>
      <c r="N242" s="290"/>
      <c r="O242" s="290"/>
      <c r="P242" s="290"/>
      <c r="Q242" s="290"/>
      <c r="R242" s="290"/>
      <c r="S242" s="290"/>
      <c r="T242" s="290"/>
      <c r="U242" s="292"/>
    </row>
    <row r="243" spans="2:21" x14ac:dyDescent="0.2">
      <c r="B243" s="197" t="s">
        <v>123</v>
      </c>
      <c r="C243" s="49" t="s">
        <v>21</v>
      </c>
      <c r="D243" s="88">
        <v>0</v>
      </c>
      <c r="E243" s="88">
        <v>0</v>
      </c>
      <c r="F243" s="160">
        <v>9766.2330000000002</v>
      </c>
      <c r="G243" s="160">
        <v>11263.311</v>
      </c>
      <c r="H243" s="160">
        <v>24315.458999999999</v>
      </c>
      <c r="I243" s="161">
        <f>+U243</f>
        <v>26517.694</v>
      </c>
      <c r="J243" s="88">
        <v>0</v>
      </c>
      <c r="K243" s="88">
        <v>0</v>
      </c>
      <c r="L243" s="88">
        <v>0</v>
      </c>
      <c r="M243" s="160">
        <v>11263.311</v>
      </c>
      <c r="N243" s="160">
        <v>11473.284</v>
      </c>
      <c r="O243" s="160">
        <v>21159.143</v>
      </c>
      <c r="P243" s="160">
        <v>21367.345000000001</v>
      </c>
      <c r="Q243" s="160">
        <v>24315.458999999999</v>
      </c>
      <c r="R243" s="160">
        <v>24491.343000000001</v>
      </c>
      <c r="S243" s="160">
        <v>25792.55</v>
      </c>
      <c r="T243" s="160">
        <v>26316.288</v>
      </c>
      <c r="U243" s="161">
        <v>26517.694</v>
      </c>
    </row>
    <row r="244" spans="2:21" x14ac:dyDescent="0.2">
      <c r="B244" s="197" t="s">
        <v>124</v>
      </c>
      <c r="C244" s="192" t="s">
        <v>21</v>
      </c>
      <c r="D244" s="88">
        <v>0</v>
      </c>
      <c r="E244" s="88">
        <v>0</v>
      </c>
      <c r="F244" s="160">
        <v>4956.1970000000001</v>
      </c>
      <c r="G244" s="160">
        <v>4513.3829999999998</v>
      </c>
      <c r="H244" s="160">
        <v>10374.429</v>
      </c>
      <c r="I244" s="161">
        <f t="shared" ref="I244:I249" si="42">+U244</f>
        <v>10867.379000000001</v>
      </c>
      <c r="J244" s="88">
        <v>0</v>
      </c>
      <c r="K244" s="88">
        <v>0</v>
      </c>
      <c r="L244" s="88">
        <v>0</v>
      </c>
      <c r="M244" s="160">
        <v>4513.3829999999998</v>
      </c>
      <c r="N244" s="160">
        <v>4603.8360000000002</v>
      </c>
      <c r="O244" s="160">
        <v>7493.9040000000005</v>
      </c>
      <c r="P244" s="160">
        <v>7572.0050000000001</v>
      </c>
      <c r="Q244" s="160">
        <v>10374.429</v>
      </c>
      <c r="R244" s="160">
        <v>9494.1669999999995</v>
      </c>
      <c r="S244" s="160">
        <v>10816.666999999999</v>
      </c>
      <c r="T244" s="160">
        <v>10820.955</v>
      </c>
      <c r="U244" s="161">
        <v>10867.379000000001</v>
      </c>
    </row>
    <row r="245" spans="2:21" x14ac:dyDescent="0.2">
      <c r="B245" s="197" t="s">
        <v>125</v>
      </c>
      <c r="C245" s="192" t="s">
        <v>21</v>
      </c>
      <c r="D245" s="88">
        <v>0</v>
      </c>
      <c r="E245" s="88">
        <v>0</v>
      </c>
      <c r="F245" s="160">
        <v>364.23500000000001</v>
      </c>
      <c r="G245" s="160">
        <v>1210.6130000000001</v>
      </c>
      <c r="H245" s="160">
        <v>9327.5210000000006</v>
      </c>
      <c r="I245" s="161">
        <f t="shared" si="42"/>
        <v>17053.896000000001</v>
      </c>
      <c r="J245" s="88">
        <v>0</v>
      </c>
      <c r="K245" s="88">
        <v>0</v>
      </c>
      <c r="L245" s="88">
        <v>0</v>
      </c>
      <c r="M245" s="160">
        <v>1210.6130000000001</v>
      </c>
      <c r="N245" s="160">
        <v>3180.7730000000001</v>
      </c>
      <c r="O245" s="160">
        <v>5652.0050000000001</v>
      </c>
      <c r="P245" s="160">
        <v>7569.2669999999998</v>
      </c>
      <c r="Q245" s="160">
        <v>9327.5210000000006</v>
      </c>
      <c r="R245" s="160">
        <v>10091.992</v>
      </c>
      <c r="S245" s="160">
        <v>11321.346</v>
      </c>
      <c r="T245" s="160">
        <v>14210.902</v>
      </c>
      <c r="U245" s="161">
        <v>17053.896000000001</v>
      </c>
    </row>
    <row r="246" spans="2:21" x14ac:dyDescent="0.2">
      <c r="B246" s="197" t="s">
        <v>126</v>
      </c>
      <c r="C246" s="192" t="s">
        <v>21</v>
      </c>
      <c r="D246" s="88">
        <v>0</v>
      </c>
      <c r="E246" s="88">
        <v>0</v>
      </c>
      <c r="F246" s="160">
        <v>494.66500000000002</v>
      </c>
      <c r="G246" s="160">
        <v>699.08</v>
      </c>
      <c r="H246" s="160">
        <v>4099.5150000000003</v>
      </c>
      <c r="I246" s="161">
        <f t="shared" si="42"/>
        <v>7226.7979999999998</v>
      </c>
      <c r="J246" s="88">
        <v>0</v>
      </c>
      <c r="K246" s="88">
        <v>0</v>
      </c>
      <c r="L246" s="88">
        <v>0</v>
      </c>
      <c r="M246" s="160">
        <v>699.08</v>
      </c>
      <c r="N246" s="160">
        <v>2287.9050000000002</v>
      </c>
      <c r="O246" s="160">
        <v>4010.0230000000001</v>
      </c>
      <c r="P246" s="160">
        <v>4065.6590000000001</v>
      </c>
      <c r="Q246" s="160">
        <v>4099.5150000000003</v>
      </c>
      <c r="R246" s="160">
        <v>4145.1959999999999</v>
      </c>
      <c r="S246" s="160">
        <v>8130.9030000000002</v>
      </c>
      <c r="T246" s="160">
        <v>7658.0450000000001</v>
      </c>
      <c r="U246" s="161">
        <v>7226.7979999999998</v>
      </c>
    </row>
    <row r="247" spans="2:21" x14ac:dyDescent="0.2">
      <c r="B247" s="197" t="s">
        <v>127</v>
      </c>
      <c r="C247" s="192" t="s">
        <v>21</v>
      </c>
      <c r="D247" s="88">
        <v>0</v>
      </c>
      <c r="E247" s="88">
        <v>0</v>
      </c>
      <c r="F247" s="160">
        <v>103.91</v>
      </c>
      <c r="G247" s="160">
        <v>36.356999999999999</v>
      </c>
      <c r="H247" s="160">
        <v>1493.7929999999999</v>
      </c>
      <c r="I247" s="161">
        <f t="shared" si="42"/>
        <v>1693.925</v>
      </c>
      <c r="J247" s="88">
        <v>0</v>
      </c>
      <c r="K247" s="88">
        <v>0</v>
      </c>
      <c r="L247" s="88">
        <v>0</v>
      </c>
      <c r="M247" s="160">
        <v>36.356999999999999</v>
      </c>
      <c r="N247" s="160">
        <v>29.437000000000001</v>
      </c>
      <c r="O247" s="160">
        <v>806.57</v>
      </c>
      <c r="P247" s="160">
        <v>898.85599999999999</v>
      </c>
      <c r="Q247" s="160">
        <v>1493.7929999999999</v>
      </c>
      <c r="R247" s="160">
        <v>1482.4269999999999</v>
      </c>
      <c r="S247" s="160">
        <v>1643.692</v>
      </c>
      <c r="T247" s="160">
        <v>1660.684</v>
      </c>
      <c r="U247" s="161">
        <v>1693.925</v>
      </c>
    </row>
    <row r="248" spans="2:21" x14ac:dyDescent="0.2">
      <c r="B248" s="197" t="s">
        <v>128</v>
      </c>
      <c r="C248" s="192" t="s">
        <v>21</v>
      </c>
      <c r="D248" s="88">
        <v>0</v>
      </c>
      <c r="E248" s="88">
        <v>0</v>
      </c>
      <c r="F248" s="160">
        <v>5772.4930000000004</v>
      </c>
      <c r="G248" s="160">
        <v>6759.3940000000002</v>
      </c>
      <c r="H248" s="160">
        <v>26320.667000000001</v>
      </c>
      <c r="I248" s="161">
        <f t="shared" si="42"/>
        <v>41355.159</v>
      </c>
      <c r="J248" s="88">
        <v>0</v>
      </c>
      <c r="K248" s="88">
        <v>0</v>
      </c>
      <c r="L248" s="88">
        <v>0</v>
      </c>
      <c r="M248" s="160">
        <v>6759.3940000000002</v>
      </c>
      <c r="N248" s="160">
        <v>5556.9409999999998</v>
      </c>
      <c r="O248" s="160">
        <v>9320.6489999999994</v>
      </c>
      <c r="P248" s="160">
        <v>24039.571</v>
      </c>
      <c r="Q248" s="160">
        <v>26320.667000000001</v>
      </c>
      <c r="R248" s="160">
        <v>28062.224999999999</v>
      </c>
      <c r="S248" s="160">
        <v>32205.759999999998</v>
      </c>
      <c r="T248" s="160">
        <v>37390.292999999998</v>
      </c>
      <c r="U248" s="161">
        <v>41355.159</v>
      </c>
    </row>
    <row r="249" spans="2:21" x14ac:dyDescent="0.2">
      <c r="B249" s="206" t="s">
        <v>119</v>
      </c>
      <c r="C249" s="231" t="s">
        <v>21</v>
      </c>
      <c r="D249" s="247">
        <v>0</v>
      </c>
      <c r="E249" s="90">
        <v>0</v>
      </c>
      <c r="F249" s="162">
        <v>-4361.0619999999999</v>
      </c>
      <c r="G249" s="162">
        <v>-7024.5780000000004</v>
      </c>
      <c r="H249" s="162">
        <v>-57054.525999999998</v>
      </c>
      <c r="I249" s="161">
        <f t="shared" si="42"/>
        <v>-73413.074999999997</v>
      </c>
      <c r="J249" s="90">
        <v>0</v>
      </c>
      <c r="K249" s="90">
        <v>0</v>
      </c>
      <c r="L249" s="90">
        <v>0</v>
      </c>
      <c r="M249" s="162">
        <v>-7024.5780000000004</v>
      </c>
      <c r="N249" s="162">
        <v>-10817.888999999999</v>
      </c>
      <c r="O249" s="162">
        <v>-31656.63</v>
      </c>
      <c r="P249" s="162">
        <v>-48137.959000000003</v>
      </c>
      <c r="Q249" s="162">
        <v>-57054.525999999998</v>
      </c>
      <c r="R249" s="162">
        <v>-56689.78</v>
      </c>
      <c r="S249" s="162">
        <v>-62957.836000000003</v>
      </c>
      <c r="T249" s="162">
        <v>-69089.918000000005</v>
      </c>
      <c r="U249" s="163">
        <v>-73413.074999999997</v>
      </c>
    </row>
    <row r="250" spans="2:21" s="3" customFormat="1" x14ac:dyDescent="0.2">
      <c r="B250" s="248" t="s">
        <v>27</v>
      </c>
      <c r="C250" s="265" t="s">
        <v>21</v>
      </c>
      <c r="D250" s="260">
        <v>0</v>
      </c>
      <c r="E250" s="261">
        <v>0</v>
      </c>
      <c r="F250" s="262">
        <f>SUM(F243:F249)</f>
        <v>17096.671000000002</v>
      </c>
      <c r="G250" s="266">
        <f>SUM(G243:G249)</f>
        <v>17457.560000000001</v>
      </c>
      <c r="H250" s="266">
        <f>SUM(H243:H249)</f>
        <v>18876.857999999993</v>
      </c>
      <c r="I250" s="267">
        <f>SUM(I243:I249)</f>
        <v>31301.776000000013</v>
      </c>
      <c r="J250" s="90">
        <v>0</v>
      </c>
      <c r="K250" s="90">
        <v>0</v>
      </c>
      <c r="L250" s="90">
        <v>0</v>
      </c>
      <c r="M250" s="264">
        <f t="shared" ref="M250:U250" si="43">SUM(M243:M249)</f>
        <v>17457.560000000001</v>
      </c>
      <c r="N250" s="264">
        <f t="shared" si="43"/>
        <v>16314.287</v>
      </c>
      <c r="O250" s="264">
        <f t="shared" si="43"/>
        <v>16785.663999999993</v>
      </c>
      <c r="P250" s="264">
        <f t="shared" si="43"/>
        <v>17374.743999999992</v>
      </c>
      <c r="Q250" s="264">
        <f t="shared" si="43"/>
        <v>18876.857999999993</v>
      </c>
      <c r="R250" s="264">
        <f t="shared" si="43"/>
        <v>21077.570000000007</v>
      </c>
      <c r="S250" s="264">
        <f t="shared" si="43"/>
        <v>26953.081999999988</v>
      </c>
      <c r="T250" s="164">
        <f t="shared" si="43"/>
        <v>28967.248999999996</v>
      </c>
      <c r="U250" s="165">
        <f t="shared" si="43"/>
        <v>31301.776000000013</v>
      </c>
    </row>
    <row r="251" spans="2:21" s="3" customFormat="1" ht="15" x14ac:dyDescent="0.2">
      <c r="B251" s="272" t="s">
        <v>150</v>
      </c>
      <c r="C251" s="273"/>
      <c r="D251" s="288"/>
      <c r="E251" s="289"/>
      <c r="F251" s="290"/>
      <c r="G251" s="290"/>
      <c r="H251" s="290"/>
      <c r="I251" s="291"/>
      <c r="J251" s="290"/>
      <c r="K251" s="290"/>
      <c r="L251" s="290"/>
      <c r="M251" s="290"/>
      <c r="N251" s="290"/>
      <c r="O251" s="290"/>
      <c r="P251" s="290"/>
      <c r="Q251" s="290"/>
      <c r="R251" s="290"/>
      <c r="S251" s="290"/>
      <c r="T251" s="290"/>
      <c r="U251" s="292"/>
    </row>
    <row r="252" spans="2:21" s="3" customFormat="1" x14ac:dyDescent="0.2">
      <c r="B252" s="197" t="s">
        <v>123</v>
      </c>
      <c r="C252" s="49" t="s">
        <v>21</v>
      </c>
      <c r="D252" s="88">
        <v>0</v>
      </c>
      <c r="E252" s="88">
        <v>1246.9696565978163</v>
      </c>
      <c r="F252" s="160">
        <v>2199.3443550633601</v>
      </c>
      <c r="G252" s="160">
        <v>1250.9805247615554</v>
      </c>
      <c r="H252" s="160">
        <v>1567.26713092605</v>
      </c>
      <c r="I252" s="166">
        <v>1125.4456341669004</v>
      </c>
      <c r="J252" s="88">
        <v>180.02946559260008</v>
      </c>
      <c r="K252" s="88">
        <v>386.10995894283008</v>
      </c>
      <c r="L252" s="88">
        <v>563.03525499132513</v>
      </c>
      <c r="M252" s="160">
        <v>121.80584523480005</v>
      </c>
      <c r="N252" s="160">
        <v>278.55539529779992</v>
      </c>
      <c r="O252" s="160">
        <v>352.22530996824986</v>
      </c>
      <c r="P252" s="160">
        <v>613.05343639541491</v>
      </c>
      <c r="Q252" s="160">
        <v>323.43298926458499</v>
      </c>
      <c r="R252" s="160">
        <v>405.25116073000009</v>
      </c>
      <c r="S252" s="160">
        <v>320.39298876000004</v>
      </c>
      <c r="T252" s="160">
        <v>240.80161578000039</v>
      </c>
      <c r="U252" s="167">
        <f>+I252-R252-S252-T252</f>
        <v>158.99986889689993</v>
      </c>
    </row>
    <row r="253" spans="2:21" s="3" customFormat="1" x14ac:dyDescent="0.2">
      <c r="B253" s="197" t="s">
        <v>124</v>
      </c>
      <c r="C253" s="49" t="s">
        <v>21</v>
      </c>
      <c r="D253" s="88">
        <v>0</v>
      </c>
      <c r="E253" s="88">
        <v>585.10796945762388</v>
      </c>
      <c r="F253" s="160">
        <v>338.33777679000008</v>
      </c>
      <c r="G253" s="160">
        <v>605.31020345927243</v>
      </c>
      <c r="H253" s="160">
        <v>1046.15722977</v>
      </c>
      <c r="I253" s="166">
        <v>1078</v>
      </c>
      <c r="J253" s="88">
        <v>150.45757498699984</v>
      </c>
      <c r="K253" s="88">
        <v>101.16042508999999</v>
      </c>
      <c r="L253" s="88">
        <v>152.02823846000001</v>
      </c>
      <c r="M253" s="160">
        <v>201.66396492227261</v>
      </c>
      <c r="N253" s="160">
        <v>207.5427993122002</v>
      </c>
      <c r="O253" s="160">
        <v>219.64145549749998</v>
      </c>
      <c r="P253" s="160">
        <v>388.19802192600702</v>
      </c>
      <c r="Q253" s="160">
        <v>230.77495303429282</v>
      </c>
      <c r="R253" s="160">
        <v>166.7930941299999</v>
      </c>
      <c r="S253" s="160">
        <v>185.73082612999997</v>
      </c>
      <c r="T253" s="160">
        <v>148.31021027</v>
      </c>
      <c r="U253" s="167">
        <f>+I253-R253-S253-T253</f>
        <v>577.16586947000019</v>
      </c>
    </row>
    <row r="254" spans="2:21" s="3" customFormat="1" x14ac:dyDescent="0.2">
      <c r="B254" s="197" t="s">
        <v>125</v>
      </c>
      <c r="C254" s="192" t="s">
        <v>21</v>
      </c>
      <c r="D254" s="88">
        <v>0</v>
      </c>
      <c r="E254" s="88">
        <v>81.092469446899997</v>
      </c>
      <c r="F254" s="160">
        <v>183.14205963529997</v>
      </c>
      <c r="G254" s="160">
        <v>859.97160178417198</v>
      </c>
      <c r="H254" s="160">
        <v>2648.5703897560006</v>
      </c>
      <c r="I254" s="166">
        <v>2239.0083916010999</v>
      </c>
      <c r="J254" s="88">
        <v>9.6091088235000104</v>
      </c>
      <c r="K254" s="88">
        <v>17.484048530439992</v>
      </c>
      <c r="L254" s="88">
        <v>122.87789754867441</v>
      </c>
      <c r="M254" s="160">
        <v>710.00054688155751</v>
      </c>
      <c r="N254" s="160">
        <v>435.38115295074999</v>
      </c>
      <c r="O254" s="160">
        <v>967.07922685174992</v>
      </c>
      <c r="P254" s="160">
        <v>544.25528279030857</v>
      </c>
      <c r="Q254" s="160">
        <v>701.85472716319168</v>
      </c>
      <c r="R254" s="160">
        <v>291.77661794729994</v>
      </c>
      <c r="S254" s="160">
        <v>959.58112617124982</v>
      </c>
      <c r="T254" s="160">
        <v>174.47612892690015</v>
      </c>
      <c r="U254" s="167">
        <f>+I254-R254-S254-T254</f>
        <v>813.17451855565002</v>
      </c>
    </row>
    <row r="255" spans="2:21" s="3" customFormat="1" x14ac:dyDescent="0.2">
      <c r="B255" s="197" t="s">
        <v>126</v>
      </c>
      <c r="C255" s="49" t="s">
        <v>21</v>
      </c>
      <c r="D255" s="88">
        <v>0</v>
      </c>
      <c r="E255" s="88">
        <v>0</v>
      </c>
      <c r="F255" s="160">
        <v>26.981908969999999</v>
      </c>
      <c r="G255" s="160">
        <v>208.30346189000002</v>
      </c>
      <c r="H255" s="160">
        <v>18.434820879999975</v>
      </c>
      <c r="I255" s="166">
        <v>13.679115240000005</v>
      </c>
      <c r="J255" s="88">
        <v>86.386010650000003</v>
      </c>
      <c r="K255" s="88">
        <v>74.301973509999982</v>
      </c>
      <c r="L255" s="88">
        <v>34.425483890000031</v>
      </c>
      <c r="M255" s="160">
        <v>13.189993840000003</v>
      </c>
      <c r="N255" s="160">
        <v>4.0165146599999764</v>
      </c>
      <c r="O255" s="160">
        <v>5.0334376200000017</v>
      </c>
      <c r="P255" s="160">
        <v>3.9683022399525552</v>
      </c>
      <c r="Q255" s="160">
        <v>5.4165663600474412</v>
      </c>
      <c r="R255" s="160">
        <v>7.7900883900000002</v>
      </c>
      <c r="S255" s="160">
        <v>3.1424652899999992</v>
      </c>
      <c r="T255" s="160">
        <v>2.2761283600000031</v>
      </c>
      <c r="U255" s="167">
        <f>+I255-R255-S255-T255</f>
        <v>0.47043320000000266</v>
      </c>
    </row>
    <row r="256" spans="2:21" s="3" customFormat="1" x14ac:dyDescent="0.2">
      <c r="B256" s="197" t="s">
        <v>127</v>
      </c>
      <c r="C256" s="192" t="s">
        <v>21</v>
      </c>
      <c r="D256" s="88">
        <v>0</v>
      </c>
      <c r="E256" s="88">
        <v>30.304691527659998</v>
      </c>
      <c r="F256" s="160">
        <v>139.90984272133997</v>
      </c>
      <c r="G256" s="160">
        <v>184.43678342499999</v>
      </c>
      <c r="H256" s="160">
        <v>189.94338238937507</v>
      </c>
      <c r="I256" s="166">
        <v>195.21649498202501</v>
      </c>
      <c r="J256" s="88">
        <v>39.631047106900006</v>
      </c>
      <c r="K256" s="88">
        <v>41.943584356729993</v>
      </c>
      <c r="L256" s="88">
        <v>38.86102795</v>
      </c>
      <c r="M256" s="160">
        <v>64.001124011369981</v>
      </c>
      <c r="N256" s="160">
        <v>37.561676089250007</v>
      </c>
      <c r="O256" s="160">
        <v>52.654062182500006</v>
      </c>
      <c r="P256" s="160">
        <v>55.107178401353927</v>
      </c>
      <c r="Q256" s="160">
        <v>44.62046571627112</v>
      </c>
      <c r="R256" s="160">
        <v>57.123425263699971</v>
      </c>
      <c r="S256" s="160">
        <v>44.191514080875031</v>
      </c>
      <c r="T256" s="160">
        <v>49.947143367224882</v>
      </c>
      <c r="U256" s="167">
        <f>+I256-R256-S256-T256</f>
        <v>43.95441227022512</v>
      </c>
    </row>
    <row r="257" spans="2:21" s="3" customFormat="1" x14ac:dyDescent="0.2">
      <c r="B257" s="197" t="s">
        <v>128</v>
      </c>
      <c r="C257" s="49" t="s">
        <v>21</v>
      </c>
      <c r="D257" s="88">
        <v>0</v>
      </c>
      <c r="E257" s="88">
        <v>42.61021297000007</v>
      </c>
      <c r="F257" s="160">
        <v>22.420056820000024</v>
      </c>
      <c r="G257" s="160">
        <v>15.852424679999993</v>
      </c>
      <c r="H257" s="160">
        <v>50.96404597999998</v>
      </c>
      <c r="I257" s="166">
        <v>45.433752330000026</v>
      </c>
      <c r="J257" s="88">
        <v>2.6597928399999811</v>
      </c>
      <c r="K257" s="88">
        <v>5.0120095700000027</v>
      </c>
      <c r="L257" s="88">
        <v>4.8690971600000141</v>
      </c>
      <c r="M257" s="160">
        <v>3.3115251099999958</v>
      </c>
      <c r="N257" s="160">
        <v>4.293461689999984</v>
      </c>
      <c r="O257" s="160">
        <v>9.6795078800000045</v>
      </c>
      <c r="P257" s="160">
        <v>26.550778246962853</v>
      </c>
      <c r="Q257" s="160">
        <v>10.440298163037138</v>
      </c>
      <c r="R257" s="160">
        <v>9.2791227000000216</v>
      </c>
      <c r="S257" s="160">
        <v>12.54774134</v>
      </c>
      <c r="T257" s="160">
        <v>14.295253930000023</v>
      </c>
      <c r="U257" s="167">
        <f>+I257-R257-S257-T257</f>
        <v>9.311634359999978</v>
      </c>
    </row>
    <row r="258" spans="2:21" s="3" customFormat="1" x14ac:dyDescent="0.2">
      <c r="B258" s="206" t="s">
        <v>119</v>
      </c>
      <c r="C258" s="231" t="s">
        <v>21</v>
      </c>
      <c r="D258" s="247">
        <v>0</v>
      </c>
      <c r="E258" s="90">
        <v>0</v>
      </c>
      <c r="F258" s="162">
        <v>0</v>
      </c>
      <c r="G258" s="162">
        <v>0</v>
      </c>
      <c r="H258" s="162">
        <v>0</v>
      </c>
      <c r="I258" s="168">
        <v>0</v>
      </c>
      <c r="J258" s="90">
        <v>0</v>
      </c>
      <c r="K258" s="90">
        <v>0</v>
      </c>
      <c r="L258" s="90">
        <v>0</v>
      </c>
      <c r="M258" s="162">
        <v>0</v>
      </c>
      <c r="N258" s="162">
        <v>0</v>
      </c>
      <c r="O258" s="162">
        <v>0</v>
      </c>
      <c r="P258" s="162">
        <v>0</v>
      </c>
      <c r="Q258" s="162">
        <v>0</v>
      </c>
      <c r="R258" s="162">
        <v>0</v>
      </c>
      <c r="S258" s="162">
        <v>0</v>
      </c>
      <c r="T258" s="162">
        <v>0</v>
      </c>
      <c r="U258" s="167">
        <f>+I258-R258-S258-T258</f>
        <v>0</v>
      </c>
    </row>
    <row r="259" spans="2:21" s="3" customFormat="1" x14ac:dyDescent="0.2">
      <c r="B259" s="248" t="s">
        <v>151</v>
      </c>
      <c r="C259" s="265" t="s">
        <v>21</v>
      </c>
      <c r="D259" s="260">
        <v>0</v>
      </c>
      <c r="E259" s="261">
        <f>SUM(E252:E258)</f>
        <v>1986.0850000000003</v>
      </c>
      <c r="F259" s="262">
        <f>SUM(F252:F258)</f>
        <v>2910.136</v>
      </c>
      <c r="G259" s="266">
        <f>SUM(G252:G258)</f>
        <v>3124.855</v>
      </c>
      <c r="H259" s="266">
        <f>SUM(H252:H258)</f>
        <v>5521.3369997014261</v>
      </c>
      <c r="I259" s="268">
        <f>SUM(I252:I258)</f>
        <v>4696.7833883200256</v>
      </c>
      <c r="J259" s="251">
        <f t="shared" ref="J259:U259" si="44">SUM(J252:J258)</f>
        <v>468.77299999999991</v>
      </c>
      <c r="K259" s="251">
        <f t="shared" si="44"/>
        <v>626.01199999999994</v>
      </c>
      <c r="L259" s="251">
        <f t="shared" si="44"/>
        <v>916.09699999999964</v>
      </c>
      <c r="M259" s="264">
        <f t="shared" si="44"/>
        <v>1113.973</v>
      </c>
      <c r="N259" s="264">
        <f t="shared" si="44"/>
        <v>967.351</v>
      </c>
      <c r="O259" s="264">
        <f t="shared" si="44"/>
        <v>1606.3129999999999</v>
      </c>
      <c r="P259" s="264">
        <f t="shared" si="44"/>
        <v>1631.133</v>
      </c>
      <c r="Q259" s="264">
        <f t="shared" si="44"/>
        <v>1316.5399997014254</v>
      </c>
      <c r="R259" s="264">
        <f t="shared" si="44"/>
        <v>938.013509161</v>
      </c>
      <c r="S259" s="264">
        <f t="shared" si="44"/>
        <v>1525.5866617721249</v>
      </c>
      <c r="T259" s="164">
        <f t="shared" si="44"/>
        <v>630.10648063412543</v>
      </c>
      <c r="U259" s="331">
        <f t="shared" si="44"/>
        <v>1603.0767367527751</v>
      </c>
    </row>
    <row r="260" spans="2:21" x14ac:dyDescent="0.2">
      <c r="B260" s="239"/>
      <c r="C260" s="239"/>
      <c r="D260" s="239"/>
      <c r="E260" s="239"/>
      <c r="F260" s="239"/>
      <c r="G260" s="239"/>
      <c r="H260" s="239"/>
      <c r="I260" s="239"/>
      <c r="J260" s="239"/>
      <c r="K260" s="239"/>
      <c r="L260" s="239"/>
      <c r="M260" s="240"/>
      <c r="N260" s="240"/>
      <c r="O260" s="240"/>
      <c r="P260" s="240"/>
      <c r="Q260" s="240"/>
      <c r="R260" s="240"/>
      <c r="S260" s="240"/>
      <c r="T260" s="240"/>
      <c r="U260" s="240"/>
    </row>
    <row r="261" spans="2:21" hidden="1" x14ac:dyDescent="0.2">
      <c r="B261" s="48"/>
      <c r="C261" s="48"/>
      <c r="D261" s="48"/>
      <c r="E261" s="48"/>
      <c r="F261" s="269">
        <f t="shared" ref="F261:Q261" si="45">F160-F149</f>
        <v>1.2838000020565232E-4</v>
      </c>
      <c r="G261" s="269">
        <f t="shared" si="45"/>
        <v>5.9950030000436527E-2</v>
      </c>
      <c r="H261" s="269">
        <f t="shared" si="45"/>
        <v>-5.9732999943662435E-4</v>
      </c>
      <c r="I261" s="269"/>
      <c r="J261" s="269">
        <f t="shared" si="45"/>
        <v>-3.2539999995151447E-4</v>
      </c>
      <c r="K261" s="269">
        <f t="shared" si="45"/>
        <v>-3.0000000000086402E-2</v>
      </c>
      <c r="L261" s="269">
        <f t="shared" si="45"/>
        <v>0</v>
      </c>
      <c r="M261" s="269">
        <f t="shared" si="45"/>
        <v>-1.1769000047934242E-4</v>
      </c>
      <c r="N261" s="269">
        <f t="shared" si="45"/>
        <v>0</v>
      </c>
      <c r="O261" s="269">
        <f t="shared" si="45"/>
        <v>-3.984999998465355E-4</v>
      </c>
      <c r="P261" s="269">
        <f t="shared" si="45"/>
        <v>4.9999999999954525E-2</v>
      </c>
      <c r="Q261" s="269">
        <f t="shared" si="45"/>
        <v>-5.0898590000088006E-2</v>
      </c>
      <c r="R261" s="269"/>
      <c r="S261" s="269"/>
      <c r="T261" s="269"/>
      <c r="U261" s="269"/>
    </row>
    <row r="262" spans="2:21" hidden="1" x14ac:dyDescent="0.2">
      <c r="B262" s="48"/>
      <c r="C262" s="48"/>
      <c r="D262" s="48"/>
      <c r="E262" s="48"/>
      <c r="F262" s="270"/>
      <c r="G262" s="48"/>
      <c r="H262" s="48"/>
      <c r="I262" s="48"/>
      <c r="J262" s="48"/>
      <c r="K262" s="48"/>
      <c r="L262" s="48"/>
      <c r="M262" s="48"/>
      <c r="N262" s="48"/>
      <c r="O262" s="48"/>
      <c r="P262" s="271" t="s">
        <v>153</v>
      </c>
      <c r="Q262" s="271" t="s">
        <v>153</v>
      </c>
      <c r="R262" s="271"/>
      <c r="S262" s="271"/>
      <c r="T262" s="271"/>
      <c r="U262" s="271"/>
    </row>
    <row r="263" spans="2:21" ht="15" customHeight="1" x14ac:dyDescent="0.2">
      <c r="B263" s="329" t="s">
        <v>154</v>
      </c>
      <c r="C263" s="329"/>
      <c r="D263" s="329"/>
      <c r="E263" s="329"/>
      <c r="F263" s="329"/>
      <c r="G263" s="329"/>
      <c r="H263" s="329"/>
      <c r="I263" s="329"/>
      <c r="J263" s="329"/>
      <c r="K263" s="329"/>
      <c r="L263" s="329"/>
      <c r="M263" s="329"/>
      <c r="N263" s="329"/>
      <c r="O263" s="329"/>
      <c r="P263" s="329"/>
      <c r="Q263" s="48"/>
      <c r="R263" s="48"/>
      <c r="S263" s="209"/>
      <c r="T263" s="48"/>
      <c r="U263" s="48"/>
    </row>
    <row r="264" spans="2:21" x14ac:dyDescent="0.2">
      <c r="B264" s="329" t="s">
        <v>155</v>
      </c>
      <c r="C264" s="329"/>
      <c r="D264" s="329"/>
      <c r="E264" s="329"/>
      <c r="F264" s="329"/>
      <c r="G264" s="329"/>
      <c r="H264" s="329"/>
      <c r="I264" s="329"/>
      <c r="J264" s="329"/>
      <c r="K264" s="329"/>
      <c r="L264" s="329"/>
      <c r="M264" s="329"/>
      <c r="N264" s="329"/>
      <c r="O264" s="329"/>
      <c r="P264" s="329"/>
      <c r="Q264" s="48"/>
      <c r="R264" s="48"/>
      <c r="S264" s="48"/>
      <c r="T264" s="48"/>
      <c r="U264" s="48"/>
    </row>
    <row r="265" spans="2:21" x14ac:dyDescent="0.2">
      <c r="B265" s="329" t="s">
        <v>156</v>
      </c>
      <c r="C265" s="329"/>
      <c r="D265" s="329"/>
      <c r="E265" s="329"/>
      <c r="F265" s="329"/>
      <c r="G265" s="329"/>
      <c r="H265" s="329"/>
      <c r="I265" s="329"/>
      <c r="J265" s="329"/>
      <c r="K265" s="329"/>
      <c r="L265" s="329"/>
      <c r="M265" s="329"/>
      <c r="N265" s="329"/>
      <c r="O265" s="329"/>
      <c r="P265" s="329"/>
      <c r="Q265" s="48"/>
      <c r="R265" s="48"/>
      <c r="S265" s="48"/>
      <c r="T265" s="48"/>
      <c r="U265" s="48"/>
    </row>
    <row r="266" spans="2:21" x14ac:dyDescent="0.2">
      <c r="B266" s="329" t="s">
        <v>157</v>
      </c>
      <c r="C266" s="329"/>
      <c r="D266" s="329"/>
      <c r="E266" s="329"/>
      <c r="F266" s="329"/>
      <c r="G266" s="329"/>
      <c r="H266" s="329"/>
      <c r="I266" s="329"/>
      <c r="J266" s="329"/>
      <c r="K266" s="329"/>
      <c r="L266" s="329"/>
      <c r="M266" s="329"/>
      <c r="N266" s="329"/>
      <c r="O266" s="329"/>
      <c r="P266" s="329"/>
      <c r="Q266" s="48"/>
      <c r="R266" s="48"/>
      <c r="S266" s="48"/>
      <c r="T266" s="48"/>
      <c r="U266" s="48"/>
    </row>
    <row r="267" spans="2:21" x14ac:dyDescent="0.2">
      <c r="B267" s="329" t="s">
        <v>158</v>
      </c>
      <c r="C267" s="329"/>
      <c r="D267" s="329"/>
      <c r="E267" s="329"/>
      <c r="F267" s="329"/>
      <c r="G267" s="329"/>
      <c r="H267" s="329"/>
      <c r="I267" s="329"/>
      <c r="J267" s="329"/>
      <c r="K267" s="329"/>
      <c r="L267" s="329"/>
      <c r="M267" s="329"/>
      <c r="N267" s="329"/>
      <c r="O267" s="329"/>
      <c r="P267" s="329"/>
      <c r="Q267" s="48"/>
      <c r="R267" s="48"/>
      <c r="S267" s="48"/>
      <c r="T267" s="48"/>
      <c r="U267" s="48"/>
    </row>
    <row r="272" spans="2:21" x14ac:dyDescent="0.2">
      <c r="F272" s="294"/>
      <c r="G272" s="294"/>
      <c r="H272" s="294"/>
      <c r="I272" s="294"/>
    </row>
    <row r="273" spans="6:21" x14ac:dyDescent="0.2">
      <c r="F273" s="296"/>
      <c r="G273" s="296"/>
      <c r="H273" s="296"/>
      <c r="I273" s="296"/>
      <c r="J273" s="296"/>
      <c r="K273" s="296"/>
      <c r="L273" s="296"/>
      <c r="M273" s="296"/>
      <c r="N273" s="296"/>
      <c r="O273" s="296"/>
      <c r="P273" s="296"/>
      <c r="Q273" s="296"/>
      <c r="R273" s="296"/>
      <c r="S273" s="296"/>
      <c r="T273" s="296"/>
      <c r="U273" s="296"/>
    </row>
    <row r="274" spans="6:21" x14ac:dyDescent="0.2">
      <c r="F274" s="302"/>
      <c r="G274" s="302"/>
      <c r="H274" s="302"/>
      <c r="I274" s="302"/>
      <c r="J274" s="302"/>
      <c r="K274" s="302"/>
      <c r="L274" s="302"/>
      <c r="M274" s="302"/>
      <c r="N274" s="302"/>
      <c r="O274" s="302"/>
      <c r="P274" s="302"/>
      <c r="Q274" s="302"/>
      <c r="R274" s="302"/>
      <c r="S274" s="302"/>
      <c r="T274" s="302"/>
      <c r="U274" s="302"/>
    </row>
    <row r="275" spans="6:21" x14ac:dyDescent="0.2">
      <c r="F275" s="302"/>
      <c r="G275" s="302"/>
      <c r="H275" s="302"/>
      <c r="I275" s="302"/>
      <c r="J275" s="302"/>
      <c r="K275" s="302"/>
      <c r="L275" s="302"/>
      <c r="M275" s="302"/>
      <c r="N275" s="302"/>
      <c r="O275" s="302"/>
      <c r="P275" s="302"/>
      <c r="Q275" s="302"/>
      <c r="R275" s="302"/>
      <c r="S275" s="302"/>
      <c r="T275" s="302"/>
      <c r="U275" s="302"/>
    </row>
    <row r="276" spans="6:21" x14ac:dyDescent="0.2">
      <c r="F276" s="302"/>
      <c r="G276" s="302"/>
      <c r="H276" s="302"/>
      <c r="I276" s="302"/>
      <c r="J276" s="302"/>
      <c r="K276" s="302"/>
      <c r="L276" s="302"/>
      <c r="M276" s="302"/>
      <c r="N276" s="302"/>
      <c r="O276" s="302"/>
      <c r="P276" s="302"/>
      <c r="Q276" s="302"/>
      <c r="R276" s="302"/>
      <c r="S276" s="302"/>
      <c r="T276" s="302"/>
      <c r="U276" s="302"/>
    </row>
    <row r="277" spans="6:21" x14ac:dyDescent="0.2">
      <c r="F277" s="302"/>
      <c r="G277" s="302"/>
      <c r="H277" s="302"/>
      <c r="I277" s="302"/>
      <c r="J277" s="302"/>
      <c r="K277" s="302"/>
      <c r="L277" s="302"/>
      <c r="M277" s="302"/>
      <c r="N277" s="302"/>
      <c r="O277" s="302"/>
      <c r="P277" s="302"/>
      <c r="Q277" s="302"/>
      <c r="R277" s="302"/>
      <c r="S277" s="302"/>
      <c r="T277" s="302"/>
      <c r="U277" s="302"/>
    </row>
    <row r="278" spans="6:21" x14ac:dyDescent="0.2">
      <c r="F278" s="302"/>
      <c r="G278" s="302"/>
      <c r="H278" s="302"/>
      <c r="I278" s="302"/>
      <c r="J278" s="302"/>
      <c r="K278" s="302"/>
      <c r="L278" s="302"/>
      <c r="M278" s="302"/>
      <c r="N278" s="302"/>
      <c r="O278" s="302"/>
      <c r="P278" s="302"/>
      <c r="Q278" s="302"/>
      <c r="R278" s="302"/>
      <c r="S278" s="302"/>
      <c r="T278" s="302"/>
      <c r="U278" s="302"/>
    </row>
    <row r="279" spans="6:21" x14ac:dyDescent="0.2">
      <c r="F279" s="302"/>
      <c r="G279" s="302"/>
      <c r="H279" s="302"/>
      <c r="I279" s="302"/>
      <c r="J279" s="302"/>
      <c r="K279" s="302"/>
      <c r="L279" s="302"/>
      <c r="M279" s="302"/>
      <c r="N279" s="302"/>
      <c r="O279" s="302"/>
      <c r="P279" s="302"/>
      <c r="Q279" s="302"/>
      <c r="R279" s="302"/>
      <c r="S279" s="302"/>
      <c r="T279" s="302"/>
      <c r="U279" s="302"/>
    </row>
    <row r="280" spans="6:21" x14ac:dyDescent="0.2">
      <c r="F280" s="302"/>
    </row>
    <row r="281" spans="6:21" x14ac:dyDescent="0.2">
      <c r="F281" s="302"/>
    </row>
    <row r="282" spans="6:21" x14ac:dyDescent="0.2">
      <c r="F282" s="302"/>
    </row>
    <row r="283" spans="6:21" x14ac:dyDescent="0.2">
      <c r="F283" s="302"/>
    </row>
    <row r="284" spans="6:21" x14ac:dyDescent="0.2">
      <c r="F284" s="302"/>
    </row>
  </sheetData>
  <mergeCells count="5">
    <mergeCell ref="B267:P267"/>
    <mergeCell ref="B263:P263"/>
    <mergeCell ref="B264:P264"/>
    <mergeCell ref="B265:P265"/>
    <mergeCell ref="B266:P266"/>
  </mergeCells>
  <printOptions horizontalCentered="1"/>
  <pageMargins left="0" right="0" top="0.25" bottom="0.25" header="0.5" footer="0.5"/>
  <pageSetup scale="42" fitToHeight="0" orientation="landscape" r:id="rId1"/>
  <headerFooter alignWithMargins="0"/>
  <ignoredErrors>
    <ignoredError sqref="D151:I151 D111:I111 D50:I50 D9:I9 D27:I27 D19:I19 D34:I34" numberStoredAsText="1"/>
    <ignoredError sqref="I178 F160:I160" formula="1"/>
    <ignoredError sqref="Q31"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Q4-2023 Data Supplement</vt:lpstr>
      <vt:lpstr>'Q4-2023 Data Supplement'!Print_Area</vt:lpstr>
      <vt:lpstr>'Q4-2023 Data Supplement'!Print_Titles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Ankit Gupta</dc:creator>
  <cp:lastModifiedBy>Darshan Shanghavi</cp:lastModifiedBy>
  <dcterms:created xsi:type="dcterms:W3CDTF">2024-02-15T12:30:19Z</dcterms:created>
  <dcterms:modified xsi:type="dcterms:W3CDTF">2024-03-13T07:30:50Z</dcterms:modified>
</cp:coreProperties>
</file>